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808" windowWidth="19176" windowHeight="5388" tabRatio="677"/>
  </bookViews>
  <sheets>
    <sheet name="Liste de cubage" sheetId="32" r:id="rId1"/>
    <sheet name="Lots" sheetId="37" r:id="rId2"/>
    <sheet name="formulaire d'offres" sheetId="36" r:id="rId3"/>
    <sheet name="Garde" sheetId="4" r:id="rId4"/>
    <sheet name="Abreviation essences" sheetId="5" r:id="rId5"/>
    <sheet name="DateVente" sheetId="8" r:id="rId6"/>
    <sheet name="export geonis" sheetId="13" state="hidden" r:id="rId7"/>
  </sheets>
  <definedNames>
    <definedName name="_xlnm._FilterDatabase" localSheetId="0" hidden="1">'Liste de cubage'!$A$1:$K$428</definedName>
    <definedName name="_xlnm.Print_Titles" localSheetId="0">'Liste de cubage'!$1:$1</definedName>
    <definedName name="Propriétaire" localSheetId="1">#REF!</definedName>
    <definedName name="Propriétaire">#REF!</definedName>
  </definedNames>
  <calcPr calcId="145621"/>
</workbook>
</file>

<file path=xl/calcChain.xml><?xml version="1.0" encoding="utf-8"?>
<calcChain xmlns="http://schemas.openxmlformats.org/spreadsheetml/2006/main">
  <c r="L1" i="32" l="1"/>
  <c r="M1" i="32"/>
  <c r="B48" i="36"/>
  <c r="Y21" i="37" l="1"/>
  <c r="AA21" i="37" s="1"/>
  <c r="Z21" i="37"/>
  <c r="AB21" i="37" s="1"/>
  <c r="AP21" i="37"/>
  <c r="AR21" i="37"/>
  <c r="Y22" i="37"/>
  <c r="AA22" i="37" s="1"/>
  <c r="Z22" i="37"/>
  <c r="AB22" i="37" s="1"/>
  <c r="AP22" i="37"/>
  <c r="AR22" i="37"/>
  <c r="Y23" i="37"/>
  <c r="AA23" i="37" s="1"/>
  <c r="Z23" i="37"/>
  <c r="AB23" i="37" s="1"/>
  <c r="AP23" i="37"/>
  <c r="AR23" i="37"/>
  <c r="Y24" i="37"/>
  <c r="AA24" i="37" s="1"/>
  <c r="Z24" i="37"/>
  <c r="AB24" i="37" s="1"/>
  <c r="AP24" i="37"/>
  <c r="AR24" i="37"/>
  <c r="H21" i="37"/>
  <c r="I21" i="37"/>
  <c r="H22" i="37"/>
  <c r="I22" i="37"/>
  <c r="H23" i="37"/>
  <c r="I23" i="37"/>
  <c r="H24" i="37"/>
  <c r="I24" i="37"/>
  <c r="L445" i="32"/>
  <c r="L446" i="32"/>
  <c r="L447" i="32"/>
  <c r="L448" i="32"/>
  <c r="L449" i="32"/>
  <c r="L450" i="32"/>
  <c r="L451" i="32"/>
  <c r="L452" i="32"/>
  <c r="L453" i="32"/>
  <c r="L454" i="32"/>
  <c r="L455" i="32"/>
  <c r="L456" i="32"/>
  <c r="L457" i="32"/>
  <c r="L458" i="32"/>
  <c r="L459" i="32"/>
  <c r="L460" i="32"/>
  <c r="L461" i="32"/>
  <c r="L462" i="32"/>
  <c r="L463" i="32"/>
  <c r="L464" i="32"/>
  <c r="L465" i="32"/>
  <c r="L466" i="32"/>
  <c r="L467" i="32"/>
  <c r="L468" i="32"/>
  <c r="L469" i="32"/>
  <c r="L470" i="32"/>
  <c r="L471" i="32"/>
  <c r="L472" i="32"/>
  <c r="L473" i="32"/>
  <c r="L474" i="32"/>
  <c r="L475" i="32"/>
  <c r="L476" i="32"/>
  <c r="L477" i="32"/>
  <c r="L478" i="32"/>
  <c r="L479" i="32"/>
  <c r="L480" i="32"/>
  <c r="L481" i="32"/>
  <c r="L482" i="32"/>
  <c r="L483" i="32"/>
  <c r="L484" i="32"/>
  <c r="L485" i="32"/>
  <c r="L486" i="32"/>
  <c r="L487" i="32"/>
  <c r="L488" i="32"/>
  <c r="L489" i="32"/>
  <c r="L490" i="32"/>
  <c r="L491" i="32"/>
  <c r="L492" i="32"/>
  <c r="L493" i="32"/>
  <c r="L494" i="32"/>
  <c r="L495" i="32"/>
  <c r="L496" i="32"/>
  <c r="L497" i="32"/>
  <c r="L498" i="32"/>
  <c r="L499" i="32"/>
  <c r="L500" i="32"/>
  <c r="L501" i="32"/>
  <c r="L502" i="32"/>
  <c r="L503" i="32"/>
  <c r="L504" i="32"/>
  <c r="L505" i="32"/>
  <c r="L506" i="32"/>
  <c r="L507" i="32"/>
  <c r="L508" i="32"/>
  <c r="L509" i="32"/>
  <c r="L510" i="32"/>
  <c r="L511" i="32"/>
  <c r="L512" i="32"/>
  <c r="L513" i="32"/>
  <c r="L514" i="32"/>
  <c r="L515" i="32"/>
  <c r="L516" i="32"/>
  <c r="L517" i="32"/>
  <c r="L518" i="32"/>
  <c r="L519" i="32"/>
  <c r="L520" i="32"/>
  <c r="L521" i="32"/>
  <c r="L522" i="32"/>
  <c r="L523" i="32"/>
  <c r="L524" i="32"/>
  <c r="L525" i="32"/>
  <c r="L526" i="32"/>
  <c r="L527" i="32"/>
  <c r="L528" i="32"/>
  <c r="L529" i="32"/>
  <c r="L530" i="32"/>
  <c r="L531" i="32"/>
  <c r="L532" i="32"/>
  <c r="L533" i="32"/>
  <c r="L534" i="32"/>
  <c r="L535" i="32"/>
  <c r="L536" i="32"/>
  <c r="L537" i="32"/>
  <c r="L538" i="32"/>
  <c r="L539" i="32"/>
  <c r="L540" i="32"/>
  <c r="L541" i="32"/>
  <c r="L542" i="32"/>
  <c r="L543" i="32"/>
  <c r="L544" i="32"/>
  <c r="L545" i="32"/>
  <c r="L546" i="32"/>
  <c r="L547" i="32"/>
  <c r="L548" i="32"/>
  <c r="L549" i="32"/>
  <c r="L550" i="32"/>
  <c r="L551" i="32"/>
  <c r="L552" i="32"/>
  <c r="L553" i="32"/>
  <c r="L554" i="32"/>
  <c r="AD24" i="37" l="1"/>
  <c r="AE24" i="37"/>
  <c r="AC24" i="37"/>
  <c r="AC23" i="37"/>
  <c r="AD23" i="37"/>
  <c r="AE23" i="37"/>
  <c r="AC22" i="37"/>
  <c r="AD21" i="37"/>
  <c r="AC21" i="37"/>
  <c r="AG24" i="37"/>
  <c r="AH24" i="37" s="1"/>
  <c r="AF24" i="37"/>
  <c r="AF23" i="37"/>
  <c r="AF22" i="37"/>
  <c r="AG22" i="37"/>
  <c r="AF21" i="37"/>
  <c r="AG21" i="37" s="1"/>
  <c r="AH21" i="37" s="1"/>
  <c r="Y19" i="37"/>
  <c r="AA19" i="37" s="1"/>
  <c r="Z19" i="37"/>
  <c r="AB19" i="37" s="1"/>
  <c r="AP19" i="37"/>
  <c r="AR19" i="37"/>
  <c r="Y20" i="37"/>
  <c r="AA20" i="37" s="1"/>
  <c r="Z20" i="37"/>
  <c r="AB20" i="37" s="1"/>
  <c r="AP20" i="37"/>
  <c r="AR20" i="37"/>
  <c r="H19" i="37"/>
  <c r="I19" i="37"/>
  <c r="H20" i="37"/>
  <c r="I20" i="37"/>
  <c r="L391" i="32"/>
  <c r="L392" i="32"/>
  <c r="L393" i="32"/>
  <c r="L394" i="32"/>
  <c r="L395" i="32"/>
  <c r="L396" i="32"/>
  <c r="L397" i="32"/>
  <c r="L398" i="32"/>
  <c r="L399" i="32"/>
  <c r="L400" i="32"/>
  <c r="L401" i="32"/>
  <c r="L402" i="32"/>
  <c r="L403" i="32"/>
  <c r="L404" i="32"/>
  <c r="L405" i="32"/>
  <c r="L406" i="32"/>
  <c r="L407" i="32"/>
  <c r="L408" i="32"/>
  <c r="L409" i="32"/>
  <c r="L410" i="32"/>
  <c r="L411" i="32"/>
  <c r="L412" i="32"/>
  <c r="L413" i="32"/>
  <c r="L414" i="32"/>
  <c r="L415" i="32"/>
  <c r="L416" i="32"/>
  <c r="L417" i="32"/>
  <c r="L418" i="32"/>
  <c r="L419" i="32"/>
  <c r="L420" i="32"/>
  <c r="L421" i="32"/>
  <c r="L422" i="32"/>
  <c r="L423" i="32"/>
  <c r="L424" i="32"/>
  <c r="L425" i="32"/>
  <c r="L426" i="32"/>
  <c r="L427" i="32"/>
  <c r="L428" i="32"/>
  <c r="L429" i="32"/>
  <c r="L430" i="32"/>
  <c r="L431" i="32"/>
  <c r="L432" i="32"/>
  <c r="L433" i="32"/>
  <c r="L434" i="32"/>
  <c r="L435" i="32"/>
  <c r="L436" i="32"/>
  <c r="L437" i="32"/>
  <c r="L438" i="32"/>
  <c r="L439" i="32"/>
  <c r="L440" i="32"/>
  <c r="L441" i="32"/>
  <c r="L442" i="32"/>
  <c r="L443" i="32"/>
  <c r="L444" i="32"/>
  <c r="Y16" i="37"/>
  <c r="AA16" i="37" s="1"/>
  <c r="Z16" i="37"/>
  <c r="AB16" i="37" s="1"/>
  <c r="AP16" i="37"/>
  <c r="AR16" i="37"/>
  <c r="Y17" i="37"/>
  <c r="AA17" i="37" s="1"/>
  <c r="Z17" i="37"/>
  <c r="AB17" i="37" s="1"/>
  <c r="AP17" i="37"/>
  <c r="AR17" i="37"/>
  <c r="Y18" i="37"/>
  <c r="AA18" i="37" s="1"/>
  <c r="Z18" i="37"/>
  <c r="AB18" i="37" s="1"/>
  <c r="AP18" i="37"/>
  <c r="AR18" i="37"/>
  <c r="H16" i="37"/>
  <c r="I16" i="37"/>
  <c r="H17" i="37"/>
  <c r="I17" i="37"/>
  <c r="H18" i="37"/>
  <c r="I18" i="37"/>
  <c r="L383" i="32"/>
  <c r="L384" i="32"/>
  <c r="L385" i="32"/>
  <c r="L386" i="32"/>
  <c r="L387" i="32"/>
  <c r="L388" i="32"/>
  <c r="L389" i="32"/>
  <c r="L390" i="32"/>
  <c r="L324" i="32"/>
  <c r="L325" i="32"/>
  <c r="L326" i="32"/>
  <c r="L327" i="32"/>
  <c r="L328" i="32"/>
  <c r="L329" i="32"/>
  <c r="L330" i="32"/>
  <c r="L331" i="32"/>
  <c r="L332" i="32"/>
  <c r="L333" i="32"/>
  <c r="L334" i="32"/>
  <c r="L335" i="32"/>
  <c r="L336" i="32"/>
  <c r="L337" i="32"/>
  <c r="L338" i="32"/>
  <c r="L339" i="32"/>
  <c r="L340" i="32"/>
  <c r="L341" i="32"/>
  <c r="L342" i="32"/>
  <c r="L343" i="32"/>
  <c r="L344" i="32"/>
  <c r="L345" i="32"/>
  <c r="L346" i="32"/>
  <c r="L347" i="32"/>
  <c r="L348" i="32"/>
  <c r="L349" i="32"/>
  <c r="L350" i="32"/>
  <c r="L351" i="32"/>
  <c r="L352" i="32"/>
  <c r="L353" i="32"/>
  <c r="L354" i="32"/>
  <c r="L355" i="32"/>
  <c r="L356" i="32"/>
  <c r="L357" i="32"/>
  <c r="L358" i="32"/>
  <c r="L359" i="32"/>
  <c r="L360" i="32"/>
  <c r="L361" i="32"/>
  <c r="L362" i="32"/>
  <c r="L363" i="32"/>
  <c r="L364" i="32"/>
  <c r="L365" i="32"/>
  <c r="L366" i="32"/>
  <c r="L367" i="32"/>
  <c r="L368" i="32"/>
  <c r="L369" i="32"/>
  <c r="L370" i="32"/>
  <c r="L371" i="32"/>
  <c r="L372" i="32"/>
  <c r="L373" i="32"/>
  <c r="L374" i="32"/>
  <c r="L375" i="32"/>
  <c r="L376" i="32"/>
  <c r="L377" i="32"/>
  <c r="L378" i="32"/>
  <c r="L379" i="32"/>
  <c r="L380" i="32"/>
  <c r="L381" i="32"/>
  <c r="L382" i="32"/>
  <c r="AH23" i="37" l="1"/>
  <c r="AG23" i="37"/>
  <c r="AI21" i="37"/>
  <c r="AM21" i="37" s="1"/>
  <c r="AO21" i="37" s="1"/>
  <c r="AS21" i="37" s="1"/>
  <c r="AE22" i="37"/>
  <c r="AI22" i="37" s="1"/>
  <c r="AM22" i="37" s="1"/>
  <c r="AO22" i="37" s="1"/>
  <c r="AS22" i="37" s="1"/>
  <c r="AI23" i="37"/>
  <c r="AM23" i="37" s="1"/>
  <c r="AJ21" i="37"/>
  <c r="AL21" i="37" s="1"/>
  <c r="AH22" i="37"/>
  <c r="AJ22" i="37" s="1"/>
  <c r="AL22" i="37" s="1"/>
  <c r="AN22" i="37" s="1"/>
  <c r="AQ22" i="37" s="1"/>
  <c r="AJ24" i="37"/>
  <c r="AL24" i="37" s="1"/>
  <c r="AN24" i="37" s="1"/>
  <c r="AQ24" i="37" s="1"/>
  <c r="AE21" i="37"/>
  <c r="AD22" i="37"/>
  <c r="AI24" i="37"/>
  <c r="AM24" i="37" s="1"/>
  <c r="AJ23" i="37"/>
  <c r="AL23" i="37" s="1"/>
  <c r="AN23" i="37" s="1"/>
  <c r="AQ23" i="37" s="1"/>
  <c r="AD20" i="37"/>
  <c r="AC20" i="37"/>
  <c r="AC19" i="37"/>
  <c r="AD19" i="37"/>
  <c r="AF20" i="37"/>
  <c r="AG20" i="37"/>
  <c r="AF19" i="37"/>
  <c r="AC18" i="37"/>
  <c r="AD18" i="37" s="1"/>
  <c r="AC17" i="37"/>
  <c r="AD17" i="37" s="1"/>
  <c r="AD16" i="37"/>
  <c r="AC16" i="37"/>
  <c r="AF18" i="37"/>
  <c r="AG18" i="37" s="1"/>
  <c r="AF17" i="37"/>
  <c r="AG17" i="37"/>
  <c r="AH17" i="37" s="1"/>
  <c r="AF16" i="37"/>
  <c r="H15" i="37"/>
  <c r="Z15" i="37" s="1"/>
  <c r="AB15" i="37" s="1"/>
  <c r="I15" i="37"/>
  <c r="Y15" i="37" s="1"/>
  <c r="L307" i="32"/>
  <c r="L308" i="32"/>
  <c r="L309" i="32"/>
  <c r="L310" i="32"/>
  <c r="L311" i="32"/>
  <c r="L312" i="32"/>
  <c r="L313" i="32"/>
  <c r="L314" i="32"/>
  <c r="L315" i="32"/>
  <c r="L316" i="32"/>
  <c r="L317" i="32"/>
  <c r="L318" i="32"/>
  <c r="L319" i="32"/>
  <c r="L320" i="32"/>
  <c r="L321" i="32"/>
  <c r="L322" i="32"/>
  <c r="L323" i="32"/>
  <c r="AO24" i="37" l="1"/>
  <c r="AS24" i="37" s="1"/>
  <c r="AN21" i="37"/>
  <c r="AQ21" i="37" s="1"/>
  <c r="AO23" i="37"/>
  <c r="AS23" i="37" s="1"/>
  <c r="AH20" i="37"/>
  <c r="AJ20" i="37" s="1"/>
  <c r="AL20" i="37" s="1"/>
  <c r="AN20" i="37" s="1"/>
  <c r="AQ20" i="37" s="1"/>
  <c r="AG19" i="37"/>
  <c r="AE19" i="37"/>
  <c r="AI19" i="37" s="1"/>
  <c r="AM19" i="37" s="1"/>
  <c r="AE20" i="37"/>
  <c r="AI20" i="37" s="1"/>
  <c r="AM20" i="37" s="1"/>
  <c r="AE17" i="37"/>
  <c r="AE16" i="37"/>
  <c r="AI16" i="37" s="1"/>
  <c r="AM16" i="37" s="1"/>
  <c r="AI18" i="37"/>
  <c r="AM18" i="37" s="1"/>
  <c r="AG16" i="37"/>
  <c r="AH16" i="37" s="1"/>
  <c r="AJ16" i="37" s="1"/>
  <c r="AL16" i="37" s="1"/>
  <c r="AN16" i="37" s="1"/>
  <c r="AQ16" i="37" s="1"/>
  <c r="AJ17" i="37"/>
  <c r="AL17" i="37" s="1"/>
  <c r="AH18" i="37"/>
  <c r="AJ18" i="37" s="1"/>
  <c r="AL18" i="37" s="1"/>
  <c r="AN18" i="37" s="1"/>
  <c r="AQ18" i="37" s="1"/>
  <c r="AI17" i="37"/>
  <c r="AM17" i="37" s="1"/>
  <c r="AO17" i="37" s="1"/>
  <c r="AS17" i="37" s="1"/>
  <c r="AE18" i="37"/>
  <c r="AA15" i="37"/>
  <c r="AP15" i="37"/>
  <c r="AR15" i="37"/>
  <c r="AC15" i="37"/>
  <c r="AF15" i="37"/>
  <c r="AG15" i="37" s="1"/>
  <c r="L306" i="32"/>
  <c r="L305" i="32"/>
  <c r="L304" i="32"/>
  <c r="L303" i="32"/>
  <c r="L302" i="32"/>
  <c r="L301" i="32"/>
  <c r="L300" i="32"/>
  <c r="L299" i="32"/>
  <c r="L298" i="32"/>
  <c r="L297" i="32"/>
  <c r="L296" i="32"/>
  <c r="L295" i="32"/>
  <c r="L294" i="32"/>
  <c r="L293" i="32"/>
  <c r="L292" i="32"/>
  <c r="L291" i="32"/>
  <c r="L290" i="32"/>
  <c r="L289" i="32"/>
  <c r="L288" i="32"/>
  <c r="L287" i="32"/>
  <c r="L286" i="32"/>
  <c r="L285" i="32"/>
  <c r="L284" i="32"/>
  <c r="L283" i="32"/>
  <c r="L282" i="32"/>
  <c r="L281" i="32"/>
  <c r="L280" i="32"/>
  <c r="L279" i="32"/>
  <c r="L278" i="32"/>
  <c r="L277" i="32"/>
  <c r="L276" i="32"/>
  <c r="L275" i="32"/>
  <c r="L274" i="32"/>
  <c r="L273" i="32"/>
  <c r="L272" i="32"/>
  <c r="L271" i="32"/>
  <c r="L270" i="32"/>
  <c r="L269" i="32"/>
  <c r="L268" i="32"/>
  <c r="L267" i="32"/>
  <c r="L266" i="32"/>
  <c r="L265" i="32"/>
  <c r="L264" i="32"/>
  <c r="L263" i="32"/>
  <c r="L262" i="32"/>
  <c r="L261" i="32"/>
  <c r="L260" i="32"/>
  <c r="L259" i="32"/>
  <c r="L258" i="32"/>
  <c r="L257" i="32"/>
  <c r="L256" i="32"/>
  <c r="L255" i="32"/>
  <c r="L254" i="32"/>
  <c r="L253" i="32"/>
  <c r="L252" i="32"/>
  <c r="L251" i="32"/>
  <c r="L250" i="32"/>
  <c r="L249" i="32"/>
  <c r="L248" i="32"/>
  <c r="L247" i="32"/>
  <c r="L246" i="32"/>
  <c r="L245" i="32"/>
  <c r="L244" i="32"/>
  <c r="L243" i="32"/>
  <c r="L242" i="32"/>
  <c r="L241" i="32"/>
  <c r="L240" i="32"/>
  <c r="L239" i="32"/>
  <c r="L238" i="32"/>
  <c r="L237" i="32"/>
  <c r="L236" i="32"/>
  <c r="L235" i="32"/>
  <c r="L234" i="32"/>
  <c r="L233" i="32"/>
  <c r="L232" i="32"/>
  <c r="L231" i="32"/>
  <c r="L230" i="32"/>
  <c r="L229" i="32"/>
  <c r="L228" i="32"/>
  <c r="L227" i="32"/>
  <c r="L226" i="32"/>
  <c r="L225" i="32"/>
  <c r="L224" i="32"/>
  <c r="L223" i="32"/>
  <c r="L222" i="32"/>
  <c r="L221" i="32"/>
  <c r="L220" i="32"/>
  <c r="L219" i="32"/>
  <c r="L218" i="32"/>
  <c r="L217" i="32"/>
  <c r="L216" i="32"/>
  <c r="L215" i="32"/>
  <c r="L214" i="32"/>
  <c r="L213" i="32"/>
  <c r="L212" i="32"/>
  <c r="L211" i="32"/>
  <c r="L210" i="32"/>
  <c r="L209" i="32"/>
  <c r="L208" i="32"/>
  <c r="L207" i="32"/>
  <c r="L206" i="32"/>
  <c r="L205" i="32"/>
  <c r="L204" i="32"/>
  <c r="L203" i="32"/>
  <c r="L202" i="32"/>
  <c r="L201" i="32"/>
  <c r="L200" i="32"/>
  <c r="L199" i="32"/>
  <c r="L198" i="32"/>
  <c r="L197" i="32"/>
  <c r="L196" i="32"/>
  <c r="L195" i="32"/>
  <c r="L194" i="32"/>
  <c r="L193" i="32"/>
  <c r="L192" i="32"/>
  <c r="L191" i="32"/>
  <c r="L190" i="32"/>
  <c r="L189" i="32"/>
  <c r="L188" i="32"/>
  <c r="L187" i="32"/>
  <c r="L186" i="32"/>
  <c r="L185" i="32"/>
  <c r="L184" i="32"/>
  <c r="L183" i="32"/>
  <c r="L182" i="32"/>
  <c r="L181" i="32"/>
  <c r="L180" i="32"/>
  <c r="L179" i="32"/>
  <c r="L178" i="32"/>
  <c r="L177" i="32"/>
  <c r="L176" i="32"/>
  <c r="L175" i="32"/>
  <c r="L174" i="32"/>
  <c r="L173" i="32"/>
  <c r="L172" i="32"/>
  <c r="L171" i="32"/>
  <c r="L170" i="32"/>
  <c r="L169" i="32"/>
  <c r="L168" i="32"/>
  <c r="L167" i="32"/>
  <c r="L166" i="32"/>
  <c r="L165" i="32"/>
  <c r="L164" i="32"/>
  <c r="L163" i="32"/>
  <c r="L162" i="32"/>
  <c r="L161" i="32"/>
  <c r="L160" i="32"/>
  <c r="L159" i="32"/>
  <c r="L158" i="32"/>
  <c r="L157" i="32"/>
  <c r="L156" i="32"/>
  <c r="L155" i="32"/>
  <c r="L154" i="32"/>
  <c r="L153" i="32"/>
  <c r="L152" i="32"/>
  <c r="L151" i="32"/>
  <c r="L150" i="32"/>
  <c r="L149" i="32"/>
  <c r="L148" i="32"/>
  <c r="L147" i="32"/>
  <c r="L146" i="32"/>
  <c r="L145" i="32"/>
  <c r="L144" i="32"/>
  <c r="L143" i="32"/>
  <c r="L142" i="32"/>
  <c r="L141" i="32"/>
  <c r="L140" i="32"/>
  <c r="L139" i="32"/>
  <c r="L138" i="32"/>
  <c r="L137" i="32"/>
  <c r="L136" i="32"/>
  <c r="L135" i="32"/>
  <c r="L134" i="32"/>
  <c r="L133" i="32"/>
  <c r="L132" i="32"/>
  <c r="L131" i="32"/>
  <c r="L130" i="32"/>
  <c r="L129" i="32"/>
  <c r="L128" i="32"/>
  <c r="L127" i="32"/>
  <c r="L126" i="32"/>
  <c r="L125" i="32"/>
  <c r="L124" i="32"/>
  <c r="L123" i="32"/>
  <c r="L122" i="32"/>
  <c r="L121" i="32"/>
  <c r="L120" i="32"/>
  <c r="L119" i="32"/>
  <c r="L118" i="32"/>
  <c r="L117" i="32"/>
  <c r="L116" i="32"/>
  <c r="L115" i="32"/>
  <c r="L114" i="32"/>
  <c r="L113" i="32"/>
  <c r="L112" i="32"/>
  <c r="L111" i="32"/>
  <c r="L110" i="32"/>
  <c r="L109" i="32"/>
  <c r="L108" i="32"/>
  <c r="L107" i="32"/>
  <c r="L106" i="32"/>
  <c r="L105" i="32"/>
  <c r="L104" i="32"/>
  <c r="L103" i="32"/>
  <c r="L102" i="32"/>
  <c r="L101" i="32"/>
  <c r="L100" i="32"/>
  <c r="L99" i="32"/>
  <c r="L98" i="32"/>
  <c r="L97" i="32"/>
  <c r="L96" i="32"/>
  <c r="L95" i="32"/>
  <c r="L94" i="32"/>
  <c r="L93" i="32"/>
  <c r="L92" i="32"/>
  <c r="L91" i="32"/>
  <c r="L90" i="32"/>
  <c r="L89" i="32"/>
  <c r="L88" i="32"/>
  <c r="L87" i="32"/>
  <c r="L86" i="32"/>
  <c r="L85" i="32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4" i="32"/>
  <c r="L63" i="32"/>
  <c r="L62" i="32"/>
  <c r="L61" i="32"/>
  <c r="L60" i="32"/>
  <c r="L59" i="32"/>
  <c r="L58" i="32"/>
  <c r="L57" i="32"/>
  <c r="L56" i="32"/>
  <c r="L55" i="32"/>
  <c r="L54" i="32"/>
  <c r="L53" i="32"/>
  <c r="L52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3" i="32"/>
  <c r="L2" i="32"/>
  <c r="Z10" i="37"/>
  <c r="Y11" i="37"/>
  <c r="AR11" i="37"/>
  <c r="AP12" i="37"/>
  <c r="Z14" i="37"/>
  <c r="H9" i="37"/>
  <c r="AP9" i="37" s="1"/>
  <c r="I9" i="37"/>
  <c r="Y9" i="37" s="1"/>
  <c r="H10" i="37"/>
  <c r="AP10" i="37" s="1"/>
  <c r="I10" i="37"/>
  <c r="AR10" i="37" s="1"/>
  <c r="H11" i="37"/>
  <c r="Z11" i="37" s="1"/>
  <c r="AB11" i="37" s="1"/>
  <c r="I11" i="37"/>
  <c r="H12" i="37"/>
  <c r="Z12" i="37" s="1"/>
  <c r="AB12" i="37" s="1"/>
  <c r="I12" i="37"/>
  <c r="Y12" i="37" s="1"/>
  <c r="AA12" i="37" s="1"/>
  <c r="H13" i="37"/>
  <c r="AP13" i="37" s="1"/>
  <c r="I13" i="37"/>
  <c r="Y13" i="37" s="1"/>
  <c r="H14" i="37"/>
  <c r="AP14" i="37" s="1"/>
  <c r="I14" i="37"/>
  <c r="AR14" i="37" s="1"/>
  <c r="AO20" i="37" l="1"/>
  <c r="AS20" i="37" s="1"/>
  <c r="AJ19" i="37"/>
  <c r="AL19" i="37" s="1"/>
  <c r="AN19" i="37" s="1"/>
  <c r="AQ19" i="37" s="1"/>
  <c r="AH19" i="37"/>
  <c r="AO16" i="37"/>
  <c r="AS16" i="37" s="1"/>
  <c r="AN17" i="37"/>
  <c r="AQ17" i="37" s="1"/>
  <c r="AO18" i="37"/>
  <c r="AS18" i="37" s="1"/>
  <c r="AA11" i="37"/>
  <c r="AC11" i="37" s="1"/>
  <c r="Y14" i="37"/>
  <c r="AA14" i="37" s="1"/>
  <c r="AC14" i="37" s="1"/>
  <c r="Z13" i="37"/>
  <c r="AB13" i="37" s="1"/>
  <c r="AF13" i="37" s="1"/>
  <c r="AG13" i="37" s="1"/>
  <c r="AP11" i="37"/>
  <c r="Y10" i="37"/>
  <c r="AA10" i="37" s="1"/>
  <c r="AC10" i="37" s="1"/>
  <c r="AR13" i="37"/>
  <c r="AR9" i="37"/>
  <c r="Z9" i="37"/>
  <c r="AB9" i="37" s="1"/>
  <c r="AG9" i="37" s="1"/>
  <c r="AH9" i="37" s="1"/>
  <c r="AR12" i="37"/>
  <c r="AJ15" i="37"/>
  <c r="AL15" i="37" s="1"/>
  <c r="AD15" i="37"/>
  <c r="AE15" i="37" s="1"/>
  <c r="AI15" i="37" s="1"/>
  <c r="AM15" i="37" s="1"/>
  <c r="AO15" i="37" s="1"/>
  <c r="AS15" i="37" s="1"/>
  <c r="AH15" i="37"/>
  <c r="AF12" i="37"/>
  <c r="AG12" i="37" s="1"/>
  <c r="AF11" i="37"/>
  <c r="AF9" i="37"/>
  <c r="AC12" i="37"/>
  <c r="AD11" i="37"/>
  <c r="AE11" i="37" s="1"/>
  <c r="AD10" i="37"/>
  <c r="AE10" i="37" s="1"/>
  <c r="AI10" i="37" s="1"/>
  <c r="AM10" i="37" s="1"/>
  <c r="H5" i="37"/>
  <c r="Z5" i="37" s="1"/>
  <c r="I5" i="37"/>
  <c r="Y5" i="37" s="1"/>
  <c r="H6" i="37"/>
  <c r="Z6" i="37" s="1"/>
  <c r="I6" i="37"/>
  <c r="Y6" i="37" s="1"/>
  <c r="H7" i="37"/>
  <c r="AP7" i="37" s="1"/>
  <c r="I7" i="37"/>
  <c r="Y7" i="37" s="1"/>
  <c r="H8" i="37"/>
  <c r="AP8" i="37" s="1"/>
  <c r="I8" i="37"/>
  <c r="Y8" i="37" s="1"/>
  <c r="H4" i="37"/>
  <c r="AP4" i="37" s="1"/>
  <c r="I4" i="37"/>
  <c r="Y4" i="37" s="1"/>
  <c r="I3" i="37"/>
  <c r="Y3" i="37" s="1"/>
  <c r="H3" i="37"/>
  <c r="AP3" i="37" s="1"/>
  <c r="I2" i="37"/>
  <c r="Y2" i="37" s="1"/>
  <c r="H2" i="37"/>
  <c r="Z2" i="37" s="1"/>
  <c r="AO19" i="37" l="1"/>
  <c r="AS19" i="37" s="1"/>
  <c r="AD14" i="37"/>
  <c r="AE14" i="37" s="1"/>
  <c r="AI14" i="37" s="1"/>
  <c r="AM14" i="37" s="1"/>
  <c r="AB14" i="37"/>
  <c r="AB2" i="37"/>
  <c r="AF2" i="37" s="1"/>
  <c r="AG2" i="37" s="1"/>
  <c r="AA5" i="37"/>
  <c r="AC5" i="37" s="1"/>
  <c r="AB10" i="37"/>
  <c r="AA9" i="37"/>
  <c r="AC9" i="37" s="1"/>
  <c r="AD9" i="37" s="1"/>
  <c r="AE9" i="37" s="1"/>
  <c r="AA13" i="37"/>
  <c r="AA6" i="37"/>
  <c r="AN15" i="37"/>
  <c r="AQ15" i="37" s="1"/>
  <c r="AI11" i="37"/>
  <c r="AM11" i="37" s="1"/>
  <c r="AD12" i="37"/>
  <c r="AE12" i="37"/>
  <c r="AI12" i="37" s="1"/>
  <c r="AM12" i="37" s="1"/>
  <c r="AJ9" i="37"/>
  <c r="AL9" i="37" s="1"/>
  <c r="AH13" i="37"/>
  <c r="AJ13" i="37" s="1"/>
  <c r="AL13" i="37" s="1"/>
  <c r="AG11" i="37"/>
  <c r="AH11" i="37" s="1"/>
  <c r="AJ11" i="37" s="1"/>
  <c r="AL11" i="37" s="1"/>
  <c r="AN11" i="37" s="1"/>
  <c r="AQ11" i="37" s="1"/>
  <c r="AH12" i="37"/>
  <c r="AJ12" i="37" s="1"/>
  <c r="AL12" i="37" s="1"/>
  <c r="AB6" i="37"/>
  <c r="AA2" i="37"/>
  <c r="AC2" i="37" s="1"/>
  <c r="AB5" i="37"/>
  <c r="AF5" i="37" s="1"/>
  <c r="Z8" i="37"/>
  <c r="AB8" i="37" s="1"/>
  <c r="AP6" i="37"/>
  <c r="AR5" i="37"/>
  <c r="Z4" i="37"/>
  <c r="AB4" i="37" s="1"/>
  <c r="AP2" i="37"/>
  <c r="AR8" i="37"/>
  <c r="Z7" i="37"/>
  <c r="AB7" i="37" s="1"/>
  <c r="AP5" i="37"/>
  <c r="AR4" i="37"/>
  <c r="Z3" i="37"/>
  <c r="AB3" i="37" s="1"/>
  <c r="AF3" i="37" s="1"/>
  <c r="AG3" i="37" s="1"/>
  <c r="AH3" i="37" s="1"/>
  <c r="AR7" i="37"/>
  <c r="AR3" i="37"/>
  <c r="AR6" i="37"/>
  <c r="AR2" i="37"/>
  <c r="AF7" i="37"/>
  <c r="AF8" i="37"/>
  <c r="AC6" i="37"/>
  <c r="AD5" i="37"/>
  <c r="AE5" i="37" s="1"/>
  <c r="AI5" i="37" s="1"/>
  <c r="AM5" i="37" s="1"/>
  <c r="AI9" i="37" l="1"/>
  <c r="AM9" i="37" s="1"/>
  <c r="AF10" i="37"/>
  <c r="AG10" i="37"/>
  <c r="AH10" i="37" s="1"/>
  <c r="AN9" i="37"/>
  <c r="AQ9" i="37" s="1"/>
  <c r="AC13" i="37"/>
  <c r="AE13" i="37" s="1"/>
  <c r="AD13" i="37"/>
  <c r="AF14" i="37"/>
  <c r="AN12" i="37"/>
  <c r="AQ12" i="37" s="1"/>
  <c r="AO12" i="37"/>
  <c r="AS12" i="37" s="1"/>
  <c r="AO11" i="37"/>
  <c r="AS11" i="37" s="1"/>
  <c r="AO9" i="37"/>
  <c r="AS9" i="37" s="1"/>
  <c r="AA8" i="37"/>
  <c r="AC8" i="37" s="1"/>
  <c r="AF6" i="37"/>
  <c r="AG6" i="37" s="1"/>
  <c r="AD2" i="37"/>
  <c r="AE2" i="37" s="1"/>
  <c r="AI2" i="37" s="1"/>
  <c r="AM2" i="37" s="1"/>
  <c r="AA7" i="37"/>
  <c r="AC7" i="37" s="1"/>
  <c r="AD7" i="37" s="1"/>
  <c r="AF4" i="37"/>
  <c r="AG4" i="37" s="1"/>
  <c r="AA3" i="37"/>
  <c r="AC3" i="37" s="1"/>
  <c r="AD3" i="37" s="1"/>
  <c r="AA4" i="37"/>
  <c r="AD6" i="37"/>
  <c r="AE6" i="37" s="1"/>
  <c r="AH2" i="37"/>
  <c r="AJ2" i="37" s="1"/>
  <c r="AL2" i="37" s="1"/>
  <c r="AD8" i="37"/>
  <c r="AE8" i="37" s="1"/>
  <c r="AJ3" i="37"/>
  <c r="AL3" i="37" s="1"/>
  <c r="AG8" i="37"/>
  <c r="AH8" i="37" s="1"/>
  <c r="AJ8" i="37" s="1"/>
  <c r="AL8" i="37" s="1"/>
  <c r="AG5" i="37"/>
  <c r="AH5" i="37" s="1"/>
  <c r="AG7" i="37"/>
  <c r="AI13" i="37" l="1"/>
  <c r="AM13" i="37" s="1"/>
  <c r="AJ10" i="37"/>
  <c r="AL10" i="37" s="1"/>
  <c r="AG14" i="37"/>
  <c r="AH14" i="37" s="1"/>
  <c r="AH6" i="37"/>
  <c r="AJ6" i="37"/>
  <c r="AL6" i="37" s="1"/>
  <c r="AE7" i="37"/>
  <c r="AI7" i="37" s="1"/>
  <c r="AM7" i="37" s="1"/>
  <c r="AH4" i="37"/>
  <c r="AJ4" i="37" s="1"/>
  <c r="AL4" i="37" s="1"/>
  <c r="AI6" i="37"/>
  <c r="AM6" i="37" s="1"/>
  <c r="AO6" i="37" s="1"/>
  <c r="AS6" i="37" s="1"/>
  <c r="AE3" i="37"/>
  <c r="AI3" i="37" s="1"/>
  <c r="AM3" i="37" s="1"/>
  <c r="AO3" i="37" s="1"/>
  <c r="AS3" i="37" s="1"/>
  <c r="AC4" i="37"/>
  <c r="AD4" i="37" s="1"/>
  <c r="AN2" i="37"/>
  <c r="AQ2" i="37" s="1"/>
  <c r="AO2" i="37"/>
  <c r="AS2" i="37" s="1"/>
  <c r="AN3" i="37"/>
  <c r="AQ3" i="37" s="1"/>
  <c r="AH7" i="37"/>
  <c r="AJ7" i="37" s="1"/>
  <c r="AL7" i="37" s="1"/>
  <c r="AJ5" i="37"/>
  <c r="AL5" i="37" s="1"/>
  <c r="AI8" i="37"/>
  <c r="AM8" i="37" s="1"/>
  <c r="AO8" i="37" s="1"/>
  <c r="AS8" i="37" s="1"/>
  <c r="AN6" i="37"/>
  <c r="AQ6" i="37" s="1"/>
  <c r="AJ14" i="37" l="1"/>
  <c r="AL14" i="37" s="1"/>
  <c r="AN10" i="37"/>
  <c r="AQ10" i="37" s="1"/>
  <c r="AO10" i="37"/>
  <c r="AS10" i="37" s="1"/>
  <c r="AN13" i="37"/>
  <c r="AQ13" i="37" s="1"/>
  <c r="AO13" i="37"/>
  <c r="AS13" i="37" s="1"/>
  <c r="AE4" i="37"/>
  <c r="AI4" i="37" s="1"/>
  <c r="AM4" i="37" s="1"/>
  <c r="AN7" i="37"/>
  <c r="AQ7" i="37" s="1"/>
  <c r="AO7" i="37"/>
  <c r="AS7" i="37" s="1"/>
  <c r="AN5" i="37"/>
  <c r="AQ5" i="37" s="1"/>
  <c r="AO5" i="37"/>
  <c r="AS5" i="37" s="1"/>
  <c r="AN8" i="37"/>
  <c r="AQ8" i="37" s="1"/>
  <c r="AN14" i="37" l="1"/>
  <c r="AQ14" i="37" s="1"/>
  <c r="AO14" i="37"/>
  <c r="AS14" i="37" s="1"/>
  <c r="AO4" i="37"/>
  <c r="AS4" i="37" s="1"/>
  <c r="AN4" i="37"/>
  <c r="AQ4" i="37" s="1"/>
  <c r="A1" i="36" l="1"/>
  <c r="L10" i="4"/>
  <c r="L7" i="4"/>
  <c r="L9" i="4"/>
  <c r="L8" i="4"/>
  <c r="L2" i="4"/>
  <c r="L5" i="4"/>
  <c r="L3" i="4"/>
  <c r="L6" i="4"/>
  <c r="A1" i="13"/>
  <c r="B1" i="13"/>
  <c r="C1" i="13"/>
  <c r="A2" i="13"/>
  <c r="B2" i="13"/>
  <c r="C2" i="13"/>
</calcChain>
</file>

<file path=xl/comments1.xml><?xml version="1.0" encoding="utf-8"?>
<comments xmlns="http://schemas.openxmlformats.org/spreadsheetml/2006/main">
  <authors>
    <author>D. Pichard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Pour insérer votre liste de cubage, faite un copier / coller depuis un editeur de texte. Vous pouvez utiliser les donnée d'un fichier.odb ou d'un fichier.ctr
</t>
        </r>
        <r>
          <rPr>
            <b/>
            <sz val="8"/>
            <color indexed="10"/>
            <rFont val="Tahoma"/>
            <family val="2"/>
          </rPr>
          <t xml:space="preserve"> (F3 ou F4 dans totalcommander)</t>
        </r>
      </text>
    </comment>
    <comment ref="J1" authorId="0">
      <text>
        <r>
          <rPr>
            <b/>
            <sz val="8"/>
            <color indexed="10"/>
            <rFont val="Tahoma"/>
            <family val="2"/>
          </rPr>
          <t>Obligatoire</t>
        </r>
      </text>
    </comment>
    <comment ref="K1" authorId="0">
      <text>
        <r>
          <rPr>
            <b/>
            <sz val="8"/>
            <color indexed="10"/>
            <rFont val="Tahoma"/>
            <family val="2"/>
          </rPr>
          <t>Obligatoire</t>
        </r>
      </text>
    </comment>
  </commentList>
</comments>
</file>

<file path=xl/comments2.xml><?xml version="1.0" encoding="utf-8"?>
<comments xmlns="http://schemas.openxmlformats.org/spreadsheetml/2006/main">
  <authors>
    <author>D. Pichard</author>
  </authors>
  <commentList>
    <comment ref="A1" authorId="0">
      <text>
        <r>
          <rPr>
            <b/>
            <sz val="8"/>
            <color indexed="10"/>
            <rFont val="Tahoma"/>
            <family val="2"/>
          </rPr>
          <t>Obligatoire</t>
        </r>
      </text>
    </comment>
    <comment ref="B1" authorId="0">
      <text>
        <r>
          <rPr>
            <b/>
            <sz val="8"/>
            <color indexed="10"/>
            <rFont val="Tahoma"/>
            <family val="2"/>
          </rPr>
          <t>Obligatoire</t>
        </r>
      </text>
    </comment>
  </commentList>
</comments>
</file>

<file path=xl/sharedStrings.xml><?xml version="1.0" encoding="utf-8"?>
<sst xmlns="http://schemas.openxmlformats.org/spreadsheetml/2006/main" count="2843" uniqueCount="280">
  <si>
    <t>NoBille</t>
  </si>
  <si>
    <t>Affectation</t>
  </si>
  <si>
    <t>Longueur</t>
  </si>
  <si>
    <t>Diam</t>
  </si>
  <si>
    <t>EssenceQualité</t>
  </si>
  <si>
    <t>Réduction</t>
  </si>
  <si>
    <t>CodeGarde</t>
  </si>
  <si>
    <t>Remarque</t>
  </si>
  <si>
    <t>Lotissement</t>
  </si>
  <si>
    <t>FiChier</t>
  </si>
  <si>
    <t>HE</t>
  </si>
  <si>
    <t>FR</t>
  </si>
  <si>
    <t>Charme</t>
  </si>
  <si>
    <t>Nom</t>
  </si>
  <si>
    <t>La Forestière</t>
  </si>
  <si>
    <t>ID_Lotissement</t>
  </si>
  <si>
    <t>statut</t>
  </si>
  <si>
    <t>N° visite</t>
  </si>
  <si>
    <t>Prénom</t>
  </si>
  <si>
    <t>adresse</t>
  </si>
  <si>
    <t>adresse 2</t>
  </si>
  <si>
    <t>Npa</t>
  </si>
  <si>
    <t>Ville</t>
  </si>
  <si>
    <t>Mobile</t>
  </si>
  <si>
    <t>Tél.</t>
  </si>
  <si>
    <t>Fax</t>
  </si>
  <si>
    <t>Email</t>
  </si>
  <si>
    <t>Philippe</t>
  </si>
  <si>
    <t>Le Boscal</t>
  </si>
  <si>
    <t>Chalet à Gobet</t>
  </si>
  <si>
    <t>Lausanne 25</t>
  </si>
  <si>
    <t>+41 21 315 42 83</t>
  </si>
  <si>
    <t>Jean-Philippe</t>
  </si>
  <si>
    <t>Le Cerisier 4</t>
  </si>
  <si>
    <t>Corcelles-sur-Chavornay</t>
  </si>
  <si>
    <t>+41 24 441 66 00</t>
  </si>
  <si>
    <t>+41 24 441 66 01</t>
  </si>
  <si>
    <t>Mercier</t>
  </si>
  <si>
    <t>Michel</t>
  </si>
  <si>
    <t>+41 79 606 36 27</t>
  </si>
  <si>
    <t>michel.mercier@vd.ch</t>
  </si>
  <si>
    <t>Deriaz</t>
  </si>
  <si>
    <t>Centre Forestier</t>
  </si>
  <si>
    <t>la Tuilière</t>
  </si>
  <si>
    <t>Oppens</t>
  </si>
  <si>
    <t>+41 79 449 22 65</t>
  </si>
  <si>
    <t>+41 21 887 66 45</t>
  </si>
  <si>
    <t>+41 24 433 30 21</t>
  </si>
  <si>
    <t>jean-philippe.deriaz@vd.ch</t>
  </si>
  <si>
    <t>Perey</t>
  </si>
  <si>
    <t>Villars-Epeney</t>
  </si>
  <si>
    <t>+41 79 218 94 70</t>
  </si>
  <si>
    <t>+41 24 426 65 30</t>
  </si>
  <si>
    <t>+41 24 426 65 31</t>
  </si>
  <si>
    <t>philippe.perey@vd.ch</t>
  </si>
  <si>
    <t>Rte de la Chocolatière 26</t>
  </si>
  <si>
    <t>Echandens</t>
  </si>
  <si>
    <t>+41 21 706 50 29</t>
  </si>
  <si>
    <t>Félix</t>
  </si>
  <si>
    <t>+41 79 449 52 09</t>
  </si>
  <si>
    <t>+41 21 887 66 46</t>
  </si>
  <si>
    <t>michel.felix@vd.ch</t>
  </si>
  <si>
    <t>Abréviations</t>
  </si>
  <si>
    <t>Essence</t>
  </si>
  <si>
    <t>AL</t>
  </si>
  <si>
    <t>BO</t>
  </si>
  <si>
    <t>Bouleau</t>
  </si>
  <si>
    <t>CE</t>
  </si>
  <si>
    <t>Merisier</t>
  </si>
  <si>
    <t>CH</t>
  </si>
  <si>
    <t>Chêne</t>
  </si>
  <si>
    <t>CM</t>
  </si>
  <si>
    <t>CT</t>
  </si>
  <si>
    <t>DO</t>
  </si>
  <si>
    <t>Douglas</t>
  </si>
  <si>
    <t>ER</t>
  </si>
  <si>
    <t>Erable</t>
  </si>
  <si>
    <t>FD</t>
  </si>
  <si>
    <t>Frêne</t>
  </si>
  <si>
    <t>Hêtre</t>
  </si>
  <si>
    <t>MA</t>
  </si>
  <si>
    <t>Marronnier</t>
  </si>
  <si>
    <t>ME</t>
  </si>
  <si>
    <t>Mélèze</t>
  </si>
  <si>
    <t>NO</t>
  </si>
  <si>
    <t>OR</t>
  </si>
  <si>
    <t>Orme</t>
  </si>
  <si>
    <t>PE</t>
  </si>
  <si>
    <t>Peuplier</t>
  </si>
  <si>
    <t>Pin Arolle</t>
  </si>
  <si>
    <t>PO</t>
  </si>
  <si>
    <t>Poirier</t>
  </si>
  <si>
    <t>TI</t>
  </si>
  <si>
    <t>Tilleul</t>
  </si>
  <si>
    <t>VE</t>
  </si>
  <si>
    <t>Aulne noire</t>
  </si>
  <si>
    <t>RO</t>
  </si>
  <si>
    <t>Robinier</t>
  </si>
  <si>
    <t>DateVente</t>
  </si>
  <si>
    <t>X</t>
  </si>
  <si>
    <t>Y</t>
  </si>
  <si>
    <t>EP</t>
  </si>
  <si>
    <t>Epicéa</t>
  </si>
  <si>
    <t>NR</t>
  </si>
  <si>
    <t>Noyer Noir</t>
  </si>
  <si>
    <t>chataignier</t>
  </si>
  <si>
    <t>+41 21 706 50 22</t>
  </si>
  <si>
    <t>Roth</t>
  </si>
  <si>
    <t>Maxime</t>
  </si>
  <si>
    <t>maxime.roth@lausanne.ch</t>
  </si>
  <si>
    <t>+41 79 898 86 34</t>
  </si>
  <si>
    <t>we-coord</t>
  </si>
  <si>
    <t>ns-coord</t>
  </si>
  <si>
    <t>x</t>
  </si>
  <si>
    <t>y</t>
  </si>
  <si>
    <t>latitude</t>
  </si>
  <si>
    <t>longitude</t>
  </si>
  <si>
    <t>CR</t>
  </si>
  <si>
    <t>Chêne rouge</t>
  </si>
  <si>
    <t>+41 21 315 42 95</t>
  </si>
  <si>
    <t>Noyer hybride</t>
  </si>
  <si>
    <t>NH</t>
  </si>
  <si>
    <t>Noyer commun</t>
  </si>
  <si>
    <t>Prunier</t>
  </si>
  <si>
    <t>EN</t>
  </si>
  <si>
    <t>Erable Plane</t>
  </si>
  <si>
    <t>Feuillus Divers</t>
  </si>
  <si>
    <t>Thuya</t>
  </si>
  <si>
    <t>PM</t>
  </si>
  <si>
    <t>Pommier</t>
  </si>
  <si>
    <t>AP</t>
  </si>
  <si>
    <t>Contact</t>
  </si>
  <si>
    <t>AC</t>
  </si>
  <si>
    <t>Accacia</t>
  </si>
  <si>
    <t>Alisier Torminal</t>
  </si>
  <si>
    <t>Erable plane</t>
  </si>
  <si>
    <t>latitudeA</t>
  </si>
  <si>
    <t>longitudeA</t>
  </si>
  <si>
    <t>FRA</t>
  </si>
  <si>
    <t>Plan</t>
  </si>
  <si>
    <t>Nom de la place</t>
  </si>
  <si>
    <t>CoordonnéesX</t>
  </si>
  <si>
    <t>CoordonnéesY</t>
  </si>
  <si>
    <t>LabelFSC</t>
  </si>
  <si>
    <t>LabelPEFC</t>
  </si>
  <si>
    <t>Prix de retrait</t>
  </si>
  <si>
    <t>Visite</t>
  </si>
  <si>
    <t>Inclus</t>
  </si>
  <si>
    <t>Observation</t>
  </si>
  <si>
    <t>Délai Enlèvement</t>
  </si>
  <si>
    <t>D</t>
  </si>
  <si>
    <t>*</t>
  </si>
  <si>
    <t>longi</t>
  </si>
  <si>
    <t>lati</t>
  </si>
  <si>
    <t>Label</t>
  </si>
  <si>
    <t>PasTouche</t>
  </si>
  <si>
    <t>Séquoia</t>
  </si>
  <si>
    <t>Clar-Chanay</t>
  </si>
  <si>
    <t>Fässler</t>
  </si>
  <si>
    <t>Gaëtan</t>
  </si>
  <si>
    <t>+41 79 433 39 85</t>
  </si>
  <si>
    <t>gaetan.fassler@vd.ch</t>
  </si>
  <si>
    <t>FRB</t>
  </si>
  <si>
    <t>TUVDC-FM/COC-300015</t>
  </si>
  <si>
    <t>DC-FM-000025</t>
  </si>
  <si>
    <t>Holland</t>
  </si>
  <si>
    <t>David</t>
  </si>
  <si>
    <t>david.holland@vd.ch</t>
  </si>
  <si>
    <t>+41 79 344 08 00</t>
  </si>
  <si>
    <t>David Holland +41 79 344 08 00</t>
  </si>
  <si>
    <t>Ciciulla</t>
  </si>
  <si>
    <t>Angelo</t>
  </si>
  <si>
    <t>+41 79 688 94 91</t>
  </si>
  <si>
    <t>aci@laforestiere.ch</t>
  </si>
  <si>
    <t>Prix offert total</t>
  </si>
  <si>
    <t>Lot N°</t>
  </si>
  <si>
    <t>Pays :</t>
  </si>
  <si>
    <t>Ville :</t>
  </si>
  <si>
    <t>Site web :</t>
  </si>
  <si>
    <t>N° postal :</t>
  </si>
  <si>
    <t>email :</t>
  </si>
  <si>
    <t>Adresse 2 :</t>
  </si>
  <si>
    <t>Adresse 1 :</t>
  </si>
  <si>
    <t>Télécopie :</t>
  </si>
  <si>
    <t>Contact :</t>
  </si>
  <si>
    <t>Téléphone :</t>
  </si>
  <si>
    <t>Société :</t>
  </si>
  <si>
    <t>Formulaire d'offre - Formular des Angebotes - Formi del l'offerta - form of offer</t>
  </si>
  <si>
    <t>Lieu :</t>
  </si>
  <si>
    <t>Date:</t>
  </si>
  <si>
    <t>Sigature &amp; timbre</t>
  </si>
  <si>
    <t>Decrauzat</t>
  </si>
  <si>
    <t>Ken</t>
  </si>
  <si>
    <t>Rue du Centre 24</t>
  </si>
  <si>
    <t>Oulens-sous-Echallens</t>
  </si>
  <si>
    <t>+41 79 874 56 18</t>
  </si>
  <si>
    <t>ken.decrauzat@vd.ch</t>
  </si>
  <si>
    <t>CHB</t>
  </si>
  <si>
    <t>CHC</t>
  </si>
  <si>
    <t>CHD</t>
  </si>
  <si>
    <t>Diff</t>
  </si>
  <si>
    <t>J</t>
  </si>
  <si>
    <t>Mobile :</t>
  </si>
  <si>
    <t>SQ</t>
  </si>
  <si>
    <t>TH</t>
  </si>
  <si>
    <t>PR</t>
  </si>
  <si>
    <t>PA</t>
  </si>
  <si>
    <t>PW</t>
  </si>
  <si>
    <t>PS</t>
  </si>
  <si>
    <t>Pin Weymouth</t>
  </si>
  <si>
    <t>Pin Sylvestre</t>
  </si>
  <si>
    <t>Pin Noir</t>
  </si>
  <si>
    <t>PN</t>
  </si>
  <si>
    <t>AS</t>
  </si>
  <si>
    <t>Erable Sycomore</t>
  </si>
  <si>
    <t>EcoFRC</t>
  </si>
  <si>
    <t>C351-308</t>
  </si>
  <si>
    <t>C351-309</t>
  </si>
  <si>
    <t xml:space="preserve"> =&gt;</t>
  </si>
  <si>
    <t>Bois des Râpes</t>
  </si>
  <si>
    <t>F</t>
  </si>
  <si>
    <t>C35801</t>
  </si>
  <si>
    <t>T08101</t>
  </si>
  <si>
    <t>T08102</t>
  </si>
  <si>
    <t>C38701</t>
  </si>
  <si>
    <t>CEB</t>
  </si>
  <si>
    <t>C38801</t>
  </si>
  <si>
    <t>L05</t>
  </si>
  <si>
    <t>FRC</t>
  </si>
  <si>
    <t>T08103</t>
  </si>
  <si>
    <t>Niédens, sous viaduc A1</t>
  </si>
  <si>
    <t>+</t>
  </si>
  <si>
    <t>p357121</t>
  </si>
  <si>
    <t>c357120</t>
  </si>
  <si>
    <t>c362120</t>
  </si>
  <si>
    <t>c359120</t>
  </si>
  <si>
    <t>Pomy, Plan-Bois</t>
  </si>
  <si>
    <t>L</t>
  </si>
  <si>
    <t>C35204</t>
  </si>
  <si>
    <t>M</t>
  </si>
  <si>
    <t>C</t>
  </si>
  <si>
    <t>CHL</t>
  </si>
  <si>
    <t>C35205</t>
  </si>
  <si>
    <t>C3526</t>
  </si>
  <si>
    <t>C37201</t>
  </si>
  <si>
    <t>C37501</t>
  </si>
  <si>
    <t>CUA01</t>
  </si>
  <si>
    <t>P37201</t>
  </si>
  <si>
    <t>P37202</t>
  </si>
  <si>
    <t>P37402</t>
  </si>
  <si>
    <t>P38301</t>
  </si>
  <si>
    <t>T08501</t>
  </si>
  <si>
    <t>Payerne Boulex Dessous</t>
  </si>
  <si>
    <t>Payerne Les Corsalettes</t>
  </si>
  <si>
    <t/>
  </si>
  <si>
    <t>LAFO_vbf2020-02.xls</t>
  </si>
  <si>
    <t>CHA</t>
  </si>
  <si>
    <t>HEB</t>
  </si>
  <si>
    <t>HEC</t>
  </si>
  <si>
    <t>f</t>
  </si>
  <si>
    <t>T224_2020_1</t>
  </si>
  <si>
    <t>T224_2020_2</t>
  </si>
  <si>
    <t>C189_2020_3</t>
  </si>
  <si>
    <t>Thierrens-Vers-la-Scie</t>
  </si>
  <si>
    <t>C096201</t>
  </si>
  <si>
    <t>C096202</t>
  </si>
  <si>
    <t>Clensy, Côte d'Oulens</t>
  </si>
  <si>
    <t>Clé Cadenas 5000</t>
  </si>
  <si>
    <t>Les Vuabley</t>
  </si>
  <si>
    <t>Clé Cadenas 65/40</t>
  </si>
  <si>
    <t>C087-320</t>
  </si>
  <si>
    <t>C106-321</t>
  </si>
  <si>
    <t>Prz Bagni</t>
  </si>
  <si>
    <t>CMMR2010</t>
  </si>
  <si>
    <t>I</t>
  </si>
  <si>
    <t>C2622010</t>
  </si>
  <si>
    <t>T0832010</t>
  </si>
  <si>
    <t>T0832011</t>
  </si>
  <si>
    <t>Bois du Devent</t>
  </si>
  <si>
    <t>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</si>
</sst>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Vente de bois feuillus du&quot;\ dddd\ d\ mmmm\ yyyy"/>
    <numFmt numFmtId="165" formatCode="#,##0.00&quot; m3&quot;"/>
    <numFmt numFmtId="166" formatCode="0&quot; pces&quot;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indexed="72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11" fillId="0" borderId="0"/>
  </cellStyleXfs>
  <cellXfs count="11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9" fontId="2" fillId="2" borderId="0" xfId="0" applyNumberFormat="1" applyFont="1" applyFill="1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quotePrefix="1" applyNumberFormat="1"/>
    <xf numFmtId="0" fontId="0" fillId="0" borderId="0" xfId="0" quotePrefix="1"/>
    <xf numFmtId="4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Fill="1" applyProtection="1">
      <protection locked="0"/>
    </xf>
    <xf numFmtId="0" fontId="0" fillId="0" borderId="0" xfId="0" quotePrefix="1" applyFill="1" applyProtection="1">
      <protection locked="0"/>
    </xf>
    <xf numFmtId="49" fontId="0" fillId="0" borderId="0" xfId="0" quotePrefix="1" applyNumberForma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4" fontId="0" fillId="0" borderId="0" xfId="0" quotePrefix="1" applyNumberFormat="1"/>
    <xf numFmtId="0" fontId="2" fillId="2" borderId="2" xfId="0" applyFont="1" applyFill="1" applyBorder="1"/>
    <xf numFmtId="0" fontId="3" fillId="0" borderId="0" xfId="1" applyAlignment="1" applyProtection="1"/>
    <xf numFmtId="0" fontId="0" fillId="0" borderId="0" xfId="0" quotePrefix="1" applyAlignment="1"/>
    <xf numFmtId="0" fontId="0" fillId="0" borderId="0" xfId="0" applyFill="1" applyBorder="1" applyProtection="1">
      <protection locked="0"/>
    </xf>
    <xf numFmtId="0" fontId="2" fillId="3" borderId="0" xfId="0" applyFont="1" applyFill="1"/>
    <xf numFmtId="0" fontId="6" fillId="0" borderId="0" xfId="0" applyFont="1"/>
    <xf numFmtId="0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/>
    <xf numFmtId="0" fontId="2" fillId="2" borderId="2" xfId="0" applyNumberFormat="1" applyFont="1" applyFill="1" applyBorder="1"/>
    <xf numFmtId="0" fontId="0" fillId="0" borderId="0" xfId="0" applyNumberFormat="1" applyFill="1" applyAlignment="1"/>
    <xf numFmtId="0" fontId="2" fillId="2" borderId="2" xfId="0" applyFont="1" applyFill="1" applyBorder="1" applyAlignment="1">
      <alignment horizontal="center"/>
    </xf>
    <xf numFmtId="0" fontId="14" fillId="7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NumberFormat="1" applyFont="1"/>
    <xf numFmtId="0" fontId="6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quotePrefix="1" applyNumberFormat="1" applyFont="1"/>
    <xf numFmtId="49" fontId="6" fillId="0" borderId="0" xfId="0" applyNumberFormat="1" applyFont="1"/>
    <xf numFmtId="0" fontId="9" fillId="0" borderId="0" xfId="5"/>
    <xf numFmtId="0" fontId="11" fillId="0" borderId="4" xfId="6" applyFill="1" applyBorder="1" applyAlignment="1" applyProtection="1">
      <alignment horizontal="left"/>
      <protection locked="0"/>
    </xf>
    <xf numFmtId="0" fontId="9" fillId="0" borderId="5" xfId="5" applyBorder="1" applyProtection="1">
      <protection locked="0"/>
    </xf>
    <xf numFmtId="0" fontId="10" fillId="0" borderId="6" xfId="5" applyFont="1" applyBorder="1" applyAlignment="1" applyProtection="1">
      <alignment horizontal="center"/>
      <protection locked="0"/>
    </xf>
    <xf numFmtId="0" fontId="9" fillId="0" borderId="5" xfId="5" applyFill="1" applyBorder="1" applyProtection="1">
      <protection locked="0"/>
    </xf>
    <xf numFmtId="0" fontId="10" fillId="0" borderId="7" xfId="5" applyFont="1" applyBorder="1" applyAlignment="1" applyProtection="1">
      <alignment horizontal="center"/>
      <protection locked="0"/>
    </xf>
    <xf numFmtId="0" fontId="9" fillId="2" borderId="8" xfId="5" applyFill="1" applyBorder="1" applyAlignment="1">
      <alignment horizontal="center" vertical="top" wrapText="1"/>
    </xf>
    <xf numFmtId="0" fontId="9" fillId="2" borderId="9" xfId="5" applyFill="1" applyBorder="1" applyAlignment="1">
      <alignment horizontal="center" vertical="top" wrapText="1"/>
    </xf>
    <xf numFmtId="0" fontId="9" fillId="0" borderId="10" xfId="5" applyBorder="1"/>
    <xf numFmtId="0" fontId="9" fillId="0" borderId="11" xfId="5" applyBorder="1"/>
    <xf numFmtId="0" fontId="11" fillId="0" borderId="11" xfId="6" applyBorder="1"/>
    <xf numFmtId="0" fontId="11" fillId="0" borderId="11" xfId="6" applyBorder="1" applyAlignment="1">
      <alignment horizontal="center"/>
    </xf>
    <xf numFmtId="0" fontId="11" fillId="0" borderId="12" xfId="6" applyBorder="1"/>
    <xf numFmtId="0" fontId="11" fillId="5" borderId="4" xfId="6" applyFill="1" applyBorder="1" applyAlignment="1" applyProtection="1">
      <alignment horizontal="left"/>
      <protection locked="0"/>
    </xf>
    <xf numFmtId="0" fontId="11" fillId="0" borderId="0" xfId="6" applyBorder="1" applyAlignment="1">
      <alignment horizontal="right"/>
    </xf>
    <xf numFmtId="0" fontId="11" fillId="0" borderId="13" xfId="6" applyBorder="1" applyAlignment="1">
      <alignment horizontal="right"/>
    </xf>
    <xf numFmtId="0" fontId="11" fillId="0" borderId="14" xfId="6" applyBorder="1" applyAlignment="1">
      <alignment horizontal="right"/>
    </xf>
    <xf numFmtId="0" fontId="11" fillId="0" borderId="15" xfId="6" applyBorder="1" applyAlignment="1">
      <alignment horizontal="right"/>
    </xf>
    <xf numFmtId="0" fontId="9" fillId="0" borderId="0" xfId="5" applyAlignment="1">
      <alignment horizontal="right"/>
    </xf>
    <xf numFmtId="0" fontId="9" fillId="0" borderId="16" xfId="5" applyBorder="1"/>
    <xf numFmtId="0" fontId="9" fillId="0" borderId="0" xfId="5" applyBorder="1"/>
    <xf numFmtId="0" fontId="2" fillId="2" borderId="2" xfId="0" applyFont="1" applyFill="1" applyBorder="1" applyAlignment="1"/>
    <xf numFmtId="3" fontId="0" fillId="0" borderId="0" xfId="0" applyNumberFormat="1" applyFill="1" applyBorder="1" applyAlignment="1" applyProtection="1">
      <protection locked="0"/>
    </xf>
    <xf numFmtId="0" fontId="2" fillId="8" borderId="0" xfId="0" applyFont="1" applyFill="1"/>
    <xf numFmtId="0" fontId="0" fillId="8" borderId="0" xfId="0" applyFill="1"/>
    <xf numFmtId="0" fontId="0" fillId="0" borderId="0" xfId="0"/>
    <xf numFmtId="3" fontId="0" fillId="0" borderId="0" xfId="0" applyNumberFormat="1" applyFill="1" applyBorder="1" applyAlignment="1" applyProtection="1">
      <alignment horizontal="center"/>
      <protection locked="0"/>
    </xf>
    <xf numFmtId="0" fontId="0" fillId="6" borderId="0" xfId="0" applyFill="1" applyAlignment="1"/>
    <xf numFmtId="0" fontId="6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/>
    <xf numFmtId="0" fontId="2" fillId="4" borderId="1" xfId="0" applyNumberFormat="1" applyFont="1" applyFill="1" applyBorder="1"/>
    <xf numFmtId="0" fontId="2" fillId="4" borderId="3" xfId="0" applyNumberFormat="1" applyFont="1" applyFill="1" applyBorder="1"/>
    <xf numFmtId="49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center"/>
    </xf>
    <xf numFmtId="0" fontId="15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/>
    <xf numFmtId="165" fontId="6" fillId="0" borderId="0" xfId="0" applyNumberFormat="1" applyFont="1"/>
    <xf numFmtId="166" fontId="6" fillId="0" borderId="0" xfId="0" applyNumberFormat="1" applyFo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left"/>
    </xf>
    <xf numFmtId="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4" fontId="6" fillId="0" borderId="0" xfId="0" applyNumberFormat="1" applyFont="1"/>
    <xf numFmtId="0" fontId="0" fillId="0" borderId="0" xfId="0" applyNumberForma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6" fillId="9" borderId="0" xfId="0" applyNumberFormat="1" applyFont="1" applyFill="1" applyAlignment="1"/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/>
    <xf numFmtId="0" fontId="0" fillId="0" borderId="0" xfId="0" applyFill="1" applyProtection="1"/>
    <xf numFmtId="0" fontId="0" fillId="0" borderId="0" xfId="0" applyFill="1" applyAlignment="1" applyProtection="1"/>
    <xf numFmtId="14" fontId="0" fillId="0" borderId="0" xfId="0" applyNumberFormat="1" applyFill="1" applyProtection="1"/>
    <xf numFmtId="0" fontId="0" fillId="0" borderId="0" xfId="0" applyProtection="1"/>
    <xf numFmtId="14" fontId="0" fillId="0" borderId="0" xfId="0" applyNumberFormat="1" applyProtection="1"/>
    <xf numFmtId="0" fontId="0" fillId="8" borderId="0" xfId="0" applyFill="1" applyProtection="1"/>
    <xf numFmtId="1" fontId="0" fillId="0" borderId="0" xfId="0" applyNumberFormat="1" applyProtection="1"/>
    <xf numFmtId="0" fontId="0" fillId="0" borderId="0" xfId="0" applyFill="1" applyBorder="1" applyAlignment="1" applyProtection="1"/>
    <xf numFmtId="0" fontId="0" fillId="0" borderId="0" xfId="0" applyNumberFormat="1" applyFill="1" applyAlignment="1" applyProtection="1"/>
    <xf numFmtId="0" fontId="12" fillId="0" borderId="7" xfId="6" applyFont="1" applyBorder="1" applyAlignment="1" applyProtection="1">
      <alignment horizontal="center"/>
      <protection locked="0"/>
    </xf>
    <xf numFmtId="0" fontId="12" fillId="0" borderId="7" xfId="6" applyFont="1" applyFill="1" applyBorder="1" applyAlignment="1" applyProtection="1">
      <alignment horizontal="center"/>
      <protection locked="0"/>
    </xf>
    <xf numFmtId="0" fontId="12" fillId="0" borderId="6" xfId="6" applyFont="1" applyBorder="1" applyAlignment="1" applyProtection="1">
      <alignment horizontal="center"/>
      <protection locked="0"/>
    </xf>
    <xf numFmtId="0" fontId="12" fillId="0" borderId="6" xfId="6" applyFont="1" applyFill="1" applyBorder="1" applyAlignment="1" applyProtection="1">
      <alignment horizontal="center"/>
      <protection locked="0"/>
    </xf>
    <xf numFmtId="14" fontId="9" fillId="0" borderId="0" xfId="5" applyNumberFormat="1" applyBorder="1" applyAlignment="1">
      <alignment horizontal="left"/>
    </xf>
    <xf numFmtId="0" fontId="9" fillId="8" borderId="16" xfId="5" applyFill="1" applyBorder="1" applyProtection="1">
      <protection locked="0"/>
    </xf>
    <xf numFmtId="164" fontId="13" fillId="5" borderId="15" xfId="6" applyNumberFormat="1" applyFont="1" applyFill="1" applyBorder="1" applyAlignment="1">
      <alignment horizontal="center"/>
    </xf>
    <xf numFmtId="164" fontId="13" fillId="5" borderId="14" xfId="6" applyNumberFormat="1" applyFont="1" applyFill="1" applyBorder="1" applyAlignment="1">
      <alignment horizontal="center"/>
    </xf>
    <xf numFmtId="164" fontId="13" fillId="5" borderId="17" xfId="6" applyNumberFormat="1" applyFont="1" applyFill="1" applyBorder="1" applyAlignment="1">
      <alignment horizontal="center"/>
    </xf>
    <xf numFmtId="0" fontId="11" fillId="0" borderId="12" xfId="6" applyFont="1" applyBorder="1" applyAlignment="1">
      <alignment horizontal="center" vertical="center"/>
    </xf>
    <xf numFmtId="0" fontId="11" fillId="0" borderId="11" xfId="6" applyFont="1" applyBorder="1" applyAlignment="1">
      <alignment horizontal="center" vertical="center"/>
    </xf>
    <xf numFmtId="0" fontId="11" fillId="0" borderId="10" xfId="6" applyFont="1" applyBorder="1" applyAlignment="1">
      <alignment horizontal="center" vertical="center"/>
    </xf>
    <xf numFmtId="0" fontId="11" fillId="5" borderId="16" xfId="6" applyFont="1" applyFill="1" applyBorder="1" applyAlignment="1" applyProtection="1">
      <alignment horizontal="left"/>
      <protection locked="0"/>
    </xf>
    <xf numFmtId="0" fontId="11" fillId="5" borderId="16" xfId="6" applyFill="1" applyBorder="1" applyAlignment="1" applyProtection="1">
      <alignment horizontal="left"/>
      <protection locked="0"/>
    </xf>
  </cellXfs>
  <cellStyles count="7">
    <cellStyle name="Lien hypertexte" xfId="1" builtinId="8"/>
    <cellStyle name="Lien hypertexte 2" xfId="2"/>
    <cellStyle name="Lien hypertexte 2 2" xfId="3"/>
    <cellStyle name="Normal" xfId="0" builtinId="0"/>
    <cellStyle name="Normal 2" xfId="4"/>
    <cellStyle name="Normal 3" xfId="5"/>
    <cellStyle name="Normal_VBF2 feuille de soumission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an-philippe.binggeli@vd.ch" TargetMode="External"/><Relationship Id="rId2" Type="http://schemas.openxmlformats.org/officeDocument/2006/relationships/hyperlink" Target="mailto:david.holland@vd.ch" TargetMode="External"/><Relationship Id="rId1" Type="http://schemas.openxmlformats.org/officeDocument/2006/relationships/hyperlink" Target="mailto:ken.decrauzat@vd.ch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aci@laforestiere.ch" TargetMode="External"/><Relationship Id="rId4" Type="http://schemas.openxmlformats.org/officeDocument/2006/relationships/hyperlink" Target="mailto:maxime.roth@lausann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M554"/>
  <sheetViews>
    <sheetView tabSelected="1" zoomScale="115" zoomScaleNormal="115" workbookViewId="0">
      <pane ySplit="1" topLeftCell="A2" activePane="bottomLeft" state="frozen"/>
      <selection pane="bottomLeft" activeCell="L2" sqref="L2"/>
    </sheetView>
  </sheetViews>
  <sheetFormatPr baseColWidth="10" defaultColWidth="11.44140625" defaultRowHeight="18" customHeight="1" x14ac:dyDescent="0.25"/>
  <cols>
    <col min="1" max="1" width="10" style="79" bestFit="1" customWidth="1"/>
    <col min="2" max="2" width="4.44140625" style="80" customWidth="1"/>
    <col min="3" max="3" width="6.109375" style="81" customWidth="1"/>
    <col min="4" max="4" width="8.33203125" style="33" bestFit="1" customWidth="1"/>
    <col min="5" max="5" width="6.33203125" style="33" customWidth="1"/>
    <col min="6" max="6" width="6.6640625" style="39" customWidth="1"/>
    <col min="7" max="7" width="5.109375" style="82" customWidth="1"/>
    <col min="8" max="8" width="7.5546875" style="83" customWidth="1"/>
    <col min="9" max="9" width="35.6640625" style="33" customWidth="1"/>
    <col min="10" max="10" width="8.5546875" style="79" customWidth="1"/>
    <col min="11" max="11" width="27.6640625" style="33" bestFit="1" customWidth="1"/>
    <col min="12" max="12" width="14.44140625" style="33" customWidth="1"/>
    <col min="13" max="16384" width="11.44140625" style="33"/>
  </cols>
  <sheetData>
    <row r="1" spans="1:13" ht="18" customHeight="1" x14ac:dyDescent="0.25">
      <c r="A1" s="68" t="s">
        <v>0</v>
      </c>
      <c r="B1" s="69" t="s">
        <v>1</v>
      </c>
      <c r="C1" s="70" t="s">
        <v>2</v>
      </c>
      <c r="D1" s="71" t="s">
        <v>3</v>
      </c>
      <c r="E1" s="72" t="s">
        <v>4</v>
      </c>
      <c r="F1" s="73" t="s">
        <v>5</v>
      </c>
      <c r="G1" s="74" t="s">
        <v>215</v>
      </c>
      <c r="H1" s="75" t="s">
        <v>6</v>
      </c>
      <c r="I1" s="71" t="s">
        <v>7</v>
      </c>
      <c r="J1" s="76" t="s">
        <v>8</v>
      </c>
      <c r="K1" s="71" t="s">
        <v>9</v>
      </c>
      <c r="L1" s="77">
        <f>SUM(L2:L1000)</f>
        <v>892.83160792532135</v>
      </c>
      <c r="M1" s="78">
        <f>COUNTIFS((L2:L1000),"&gt;0")</f>
        <v>553</v>
      </c>
    </row>
    <row r="2" spans="1:13" ht="18" customHeight="1" x14ac:dyDescent="0.25">
      <c r="A2" s="79">
        <v>3587</v>
      </c>
      <c r="B2" s="80" t="s">
        <v>150</v>
      </c>
      <c r="C2" s="81">
        <v>12.8</v>
      </c>
      <c r="D2" s="33">
        <v>44</v>
      </c>
      <c r="E2" s="33" t="s">
        <v>198</v>
      </c>
      <c r="G2" s="82" t="s">
        <v>231</v>
      </c>
      <c r="H2" s="83" t="s">
        <v>151</v>
      </c>
      <c r="J2" s="79">
        <v>8450</v>
      </c>
      <c r="K2" s="33" t="s">
        <v>216</v>
      </c>
      <c r="L2" s="84">
        <f>(PI()*((D2)^2)/4)*C2/10000</f>
        <v>1.9462794807519488</v>
      </c>
    </row>
    <row r="3" spans="1:13" ht="18" customHeight="1" x14ac:dyDescent="0.25">
      <c r="A3" s="79">
        <v>3588</v>
      </c>
      <c r="B3" s="80" t="s">
        <v>150</v>
      </c>
      <c r="C3" s="81">
        <v>11.3</v>
      </c>
      <c r="D3" s="33">
        <v>38</v>
      </c>
      <c r="E3" s="33" t="s">
        <v>198</v>
      </c>
      <c r="G3" s="82" t="s">
        <v>231</v>
      </c>
      <c r="H3" s="83" t="s">
        <v>151</v>
      </c>
      <c r="J3" s="79">
        <v>8450</v>
      </c>
      <c r="K3" s="33" t="s">
        <v>216</v>
      </c>
      <c r="L3" s="84">
        <f t="shared" ref="L3:L66" si="0">(PI()*((D3)^2)/4)*C3/10000</f>
        <v>1.2815498911788843</v>
      </c>
    </row>
    <row r="4" spans="1:13" ht="18" customHeight="1" x14ac:dyDescent="0.25">
      <c r="A4" s="79">
        <v>3589</v>
      </c>
      <c r="B4" s="80" t="s">
        <v>150</v>
      </c>
      <c r="C4" s="81">
        <v>10.5</v>
      </c>
      <c r="D4" s="33">
        <v>43</v>
      </c>
      <c r="E4" s="33" t="s">
        <v>199</v>
      </c>
      <c r="G4" s="82" t="s">
        <v>231</v>
      </c>
      <c r="H4" s="83" t="s">
        <v>151</v>
      </c>
      <c r="J4" s="79">
        <v>8450</v>
      </c>
      <c r="K4" s="33" t="s">
        <v>216</v>
      </c>
      <c r="L4" s="84">
        <f t="shared" si="0"/>
        <v>1.5248112643279759</v>
      </c>
    </row>
    <row r="5" spans="1:13" ht="18" customHeight="1" x14ac:dyDescent="0.25">
      <c r="A5" s="79">
        <v>3590</v>
      </c>
      <c r="B5" s="80" t="s">
        <v>150</v>
      </c>
      <c r="C5" s="81">
        <v>13.3</v>
      </c>
      <c r="D5" s="33">
        <v>36</v>
      </c>
      <c r="E5" s="33" t="s">
        <v>198</v>
      </c>
      <c r="G5" s="82" t="s">
        <v>231</v>
      </c>
      <c r="H5" s="83" t="s">
        <v>151</v>
      </c>
      <c r="J5" s="79">
        <v>8450</v>
      </c>
      <c r="K5" s="33" t="s">
        <v>216</v>
      </c>
      <c r="L5" s="84">
        <f t="shared" si="0"/>
        <v>1.3537751062849137</v>
      </c>
    </row>
    <row r="6" spans="1:13" ht="18" customHeight="1" x14ac:dyDescent="0.25">
      <c r="A6" s="79">
        <v>3591</v>
      </c>
      <c r="B6" s="80" t="s">
        <v>150</v>
      </c>
      <c r="C6" s="81">
        <v>11.3</v>
      </c>
      <c r="D6" s="33">
        <v>41</v>
      </c>
      <c r="E6" s="33" t="s">
        <v>198</v>
      </c>
      <c r="G6" s="82" t="s">
        <v>231</v>
      </c>
      <c r="H6" s="83" t="s">
        <v>151</v>
      </c>
      <c r="J6" s="79">
        <v>8450</v>
      </c>
      <c r="K6" s="33" t="s">
        <v>216</v>
      </c>
      <c r="L6" s="84">
        <f t="shared" si="0"/>
        <v>1.4918873733183549</v>
      </c>
    </row>
    <row r="7" spans="1:13" ht="18" customHeight="1" x14ac:dyDescent="0.25">
      <c r="A7" s="79">
        <v>3592</v>
      </c>
      <c r="B7" s="80" t="s">
        <v>150</v>
      </c>
      <c r="C7" s="81">
        <v>8.9</v>
      </c>
      <c r="D7" s="33">
        <v>37</v>
      </c>
      <c r="E7" s="33" t="s">
        <v>198</v>
      </c>
      <c r="G7" s="82" t="s">
        <v>231</v>
      </c>
      <c r="H7" s="83" t="s">
        <v>151</v>
      </c>
      <c r="J7" s="79">
        <v>8450</v>
      </c>
      <c r="K7" s="33" t="s">
        <v>216</v>
      </c>
      <c r="L7" s="84">
        <f t="shared" si="0"/>
        <v>0.95693697626508512</v>
      </c>
    </row>
    <row r="8" spans="1:13" ht="18" customHeight="1" x14ac:dyDescent="0.25">
      <c r="A8" s="79">
        <v>3593</v>
      </c>
      <c r="B8" s="80" t="s">
        <v>150</v>
      </c>
      <c r="C8" s="81">
        <v>11.8</v>
      </c>
      <c r="D8" s="33">
        <v>44</v>
      </c>
      <c r="E8" s="33" t="s">
        <v>197</v>
      </c>
      <c r="G8" s="82" t="s">
        <v>231</v>
      </c>
      <c r="H8" s="83" t="s">
        <v>151</v>
      </c>
      <c r="J8" s="79">
        <v>8450</v>
      </c>
      <c r="K8" s="33" t="s">
        <v>216</v>
      </c>
      <c r="L8" s="84">
        <f t="shared" si="0"/>
        <v>1.7942263963182028</v>
      </c>
    </row>
    <row r="9" spans="1:13" ht="18" customHeight="1" x14ac:dyDescent="0.25">
      <c r="A9" s="79">
        <v>3594</v>
      </c>
      <c r="B9" s="80" t="s">
        <v>150</v>
      </c>
      <c r="C9" s="81">
        <v>10.6</v>
      </c>
      <c r="D9" s="33">
        <v>44</v>
      </c>
      <c r="E9" s="33" t="s">
        <v>197</v>
      </c>
      <c r="G9" s="82" t="s">
        <v>231</v>
      </c>
      <c r="H9" s="83" t="s">
        <v>151</v>
      </c>
      <c r="J9" s="79">
        <v>8450</v>
      </c>
      <c r="K9" s="33" t="s">
        <v>216</v>
      </c>
      <c r="L9" s="84">
        <f t="shared" si="0"/>
        <v>1.6117626949977075</v>
      </c>
    </row>
    <row r="10" spans="1:13" ht="18" customHeight="1" x14ac:dyDescent="0.25">
      <c r="A10" s="79">
        <v>3595</v>
      </c>
      <c r="B10" s="80" t="s">
        <v>150</v>
      </c>
      <c r="C10" s="81">
        <v>8</v>
      </c>
      <c r="D10" s="33">
        <v>39</v>
      </c>
      <c r="E10" s="33" t="s">
        <v>198</v>
      </c>
      <c r="G10" s="82" t="s">
        <v>231</v>
      </c>
      <c r="H10" s="83" t="s">
        <v>151</v>
      </c>
      <c r="J10" s="79">
        <v>8450</v>
      </c>
      <c r="K10" s="33" t="s">
        <v>216</v>
      </c>
      <c r="L10" s="84">
        <f t="shared" si="0"/>
        <v>0.95567248522201498</v>
      </c>
    </row>
    <row r="11" spans="1:13" ht="18" customHeight="1" x14ac:dyDescent="0.25">
      <c r="A11" s="79">
        <v>3596</v>
      </c>
      <c r="B11" s="80" t="s">
        <v>150</v>
      </c>
      <c r="C11" s="81">
        <v>14.1</v>
      </c>
      <c r="D11" s="33">
        <v>37</v>
      </c>
      <c r="E11" s="33" t="s">
        <v>198</v>
      </c>
      <c r="G11" s="82" t="s">
        <v>231</v>
      </c>
      <c r="H11" s="83" t="s">
        <v>151</v>
      </c>
      <c r="J11" s="79">
        <v>8450</v>
      </c>
      <c r="K11" s="33" t="s">
        <v>216</v>
      </c>
      <c r="L11" s="84">
        <f t="shared" si="0"/>
        <v>1.5160462208244605</v>
      </c>
    </row>
    <row r="12" spans="1:13" ht="18" customHeight="1" x14ac:dyDescent="0.25">
      <c r="A12" s="79">
        <v>3597</v>
      </c>
      <c r="B12" s="80" t="s">
        <v>150</v>
      </c>
      <c r="C12" s="81">
        <v>14.1</v>
      </c>
      <c r="D12" s="33">
        <v>47</v>
      </c>
      <c r="E12" s="33" t="s">
        <v>198</v>
      </c>
      <c r="G12" s="82" t="s">
        <v>231</v>
      </c>
      <c r="H12" s="83" t="s">
        <v>151</v>
      </c>
      <c r="J12" s="79">
        <v>8450</v>
      </c>
      <c r="K12" s="33" t="s">
        <v>216</v>
      </c>
      <c r="L12" s="84">
        <f t="shared" si="0"/>
        <v>2.4462718055523984</v>
      </c>
    </row>
    <row r="13" spans="1:13" ht="18" customHeight="1" x14ac:dyDescent="0.25">
      <c r="A13" s="33">
        <v>3598</v>
      </c>
      <c r="B13" s="33" t="s">
        <v>150</v>
      </c>
      <c r="C13" s="33">
        <v>6.8</v>
      </c>
      <c r="D13" s="33">
        <v>35</v>
      </c>
      <c r="E13" s="33" t="s">
        <v>198</v>
      </c>
      <c r="F13" s="33"/>
      <c r="G13" s="82" t="s">
        <v>231</v>
      </c>
      <c r="H13" s="83" t="s">
        <v>151</v>
      </c>
      <c r="J13" s="79">
        <v>8450</v>
      </c>
      <c r="K13" s="33" t="s">
        <v>216</v>
      </c>
      <c r="L13" s="84">
        <f t="shared" si="0"/>
        <v>0.65423667011007436</v>
      </c>
    </row>
    <row r="14" spans="1:13" ht="18" customHeight="1" x14ac:dyDescent="0.25">
      <c r="A14" s="79">
        <v>3599</v>
      </c>
      <c r="B14" s="80" t="s">
        <v>150</v>
      </c>
      <c r="C14" s="81">
        <v>11.9</v>
      </c>
      <c r="D14" s="33">
        <v>45</v>
      </c>
      <c r="E14" s="33" t="s">
        <v>198</v>
      </c>
      <c r="G14" s="82" t="s">
        <v>231</v>
      </c>
      <c r="H14" s="83" t="s">
        <v>151</v>
      </c>
      <c r="J14" s="79">
        <v>8450</v>
      </c>
      <c r="K14" s="33" t="s">
        <v>216</v>
      </c>
      <c r="L14" s="84">
        <f t="shared" si="0"/>
        <v>1.8926132242470008</v>
      </c>
    </row>
    <row r="15" spans="1:13" ht="18" customHeight="1" x14ac:dyDescent="0.25">
      <c r="A15" s="33">
        <v>3600</v>
      </c>
      <c r="B15" s="33" t="s">
        <v>150</v>
      </c>
      <c r="C15" s="33">
        <v>9.9</v>
      </c>
      <c r="D15" s="33">
        <v>46</v>
      </c>
      <c r="E15" s="33" t="s">
        <v>198</v>
      </c>
      <c r="F15" s="33"/>
      <c r="G15" s="82" t="s">
        <v>231</v>
      </c>
      <c r="H15" s="83" t="s">
        <v>151</v>
      </c>
      <c r="J15" s="79">
        <v>8450</v>
      </c>
      <c r="K15" s="33" t="s">
        <v>216</v>
      </c>
      <c r="L15" s="84">
        <f t="shared" si="0"/>
        <v>1.6452834886115106</v>
      </c>
    </row>
    <row r="16" spans="1:13" ht="18" customHeight="1" x14ac:dyDescent="0.25">
      <c r="A16" s="33">
        <v>3601</v>
      </c>
      <c r="B16" s="33" t="s">
        <v>150</v>
      </c>
      <c r="C16" s="33">
        <v>12.6</v>
      </c>
      <c r="D16" s="33">
        <v>42</v>
      </c>
      <c r="E16" s="33" t="s">
        <v>199</v>
      </c>
      <c r="F16" s="33"/>
      <c r="G16" s="82" t="s">
        <v>231</v>
      </c>
      <c r="H16" s="83" t="s">
        <v>151</v>
      </c>
      <c r="J16" s="79">
        <v>8450</v>
      </c>
      <c r="K16" s="33" t="s">
        <v>216</v>
      </c>
      <c r="L16" s="84">
        <f t="shared" si="0"/>
        <v>1.7456573738937045</v>
      </c>
    </row>
    <row r="17" spans="1:12" ht="18" customHeight="1" x14ac:dyDescent="0.25">
      <c r="A17" s="33">
        <v>3602</v>
      </c>
      <c r="B17" s="33" t="s">
        <v>150</v>
      </c>
      <c r="C17" s="33">
        <v>8.1</v>
      </c>
      <c r="D17" s="33">
        <v>43</v>
      </c>
      <c r="E17" s="33" t="s">
        <v>198</v>
      </c>
      <c r="F17" s="33"/>
      <c r="G17" s="82" t="s">
        <v>231</v>
      </c>
      <c r="H17" s="83" t="s">
        <v>151</v>
      </c>
      <c r="J17" s="79">
        <v>8450</v>
      </c>
      <c r="K17" s="33" t="s">
        <v>216</v>
      </c>
      <c r="L17" s="84">
        <f t="shared" si="0"/>
        <v>1.1762829753387243</v>
      </c>
    </row>
    <row r="18" spans="1:12" ht="18" customHeight="1" x14ac:dyDescent="0.25">
      <c r="A18" s="33">
        <v>3603</v>
      </c>
      <c r="B18" s="33" t="s">
        <v>150</v>
      </c>
      <c r="C18" s="33">
        <v>11.2</v>
      </c>
      <c r="D18" s="33">
        <v>33</v>
      </c>
      <c r="E18" s="33" t="s">
        <v>198</v>
      </c>
      <c r="F18" s="33"/>
      <c r="G18" s="82" t="s">
        <v>231</v>
      </c>
      <c r="H18" s="83" t="s">
        <v>151</v>
      </c>
      <c r="J18" s="79">
        <v>8450</v>
      </c>
      <c r="K18" s="33" t="s">
        <v>216</v>
      </c>
      <c r="L18" s="84">
        <f t="shared" si="0"/>
        <v>0.95793443193259975</v>
      </c>
    </row>
    <row r="19" spans="1:12" ht="18" customHeight="1" x14ac:dyDescent="0.25">
      <c r="A19" s="79">
        <v>3604</v>
      </c>
      <c r="B19" s="80" t="s">
        <v>150</v>
      </c>
      <c r="C19" s="81">
        <v>9.1999999999999993</v>
      </c>
      <c r="D19" s="33">
        <v>58</v>
      </c>
      <c r="E19" s="33" t="s">
        <v>197</v>
      </c>
      <c r="G19" s="82" t="s">
        <v>231</v>
      </c>
      <c r="H19" s="83" t="s">
        <v>151</v>
      </c>
      <c r="J19" s="79">
        <v>8450</v>
      </c>
      <c r="K19" s="33" t="s">
        <v>216</v>
      </c>
      <c r="L19" s="84">
        <f t="shared" si="0"/>
        <v>2.4307130679354945</v>
      </c>
    </row>
    <row r="20" spans="1:12" ht="18" customHeight="1" x14ac:dyDescent="0.25">
      <c r="A20" s="79">
        <v>3605</v>
      </c>
      <c r="B20" s="80" t="s">
        <v>150</v>
      </c>
      <c r="C20" s="81">
        <v>9.9</v>
      </c>
      <c r="D20" s="33">
        <v>60</v>
      </c>
      <c r="E20" s="33" t="s">
        <v>197</v>
      </c>
      <c r="G20" s="82" t="s">
        <v>231</v>
      </c>
      <c r="H20" s="83" t="s">
        <v>151</v>
      </c>
      <c r="J20" s="79">
        <v>8450</v>
      </c>
      <c r="K20" s="33" t="s">
        <v>216</v>
      </c>
      <c r="L20" s="84">
        <f t="shared" si="0"/>
        <v>2.7991590543485056</v>
      </c>
    </row>
    <row r="21" spans="1:12" ht="18" customHeight="1" x14ac:dyDescent="0.25">
      <c r="A21" s="79">
        <v>3606</v>
      </c>
      <c r="B21" s="80" t="s">
        <v>150</v>
      </c>
      <c r="C21" s="81">
        <v>9.5</v>
      </c>
      <c r="D21" s="33">
        <v>40</v>
      </c>
      <c r="E21" s="33" t="s">
        <v>198</v>
      </c>
      <c r="G21" s="82" t="s">
        <v>231</v>
      </c>
      <c r="H21" s="83" t="s">
        <v>151</v>
      </c>
      <c r="J21" s="79">
        <v>8450</v>
      </c>
      <c r="K21" s="33" t="s">
        <v>216</v>
      </c>
      <c r="L21" s="84">
        <f t="shared" si="0"/>
        <v>1.1938052083641215</v>
      </c>
    </row>
    <row r="22" spans="1:12" ht="18" customHeight="1" x14ac:dyDescent="0.25">
      <c r="A22" s="79">
        <v>3607</v>
      </c>
      <c r="B22" s="80" t="s">
        <v>150</v>
      </c>
      <c r="C22" s="81">
        <v>9.1999999999999993</v>
      </c>
      <c r="D22" s="33">
        <v>46</v>
      </c>
      <c r="E22" s="33" t="s">
        <v>198</v>
      </c>
      <c r="G22" s="82" t="s">
        <v>231</v>
      </c>
      <c r="H22" s="83" t="s">
        <v>151</v>
      </c>
      <c r="J22" s="79">
        <v>8450</v>
      </c>
      <c r="K22" s="33" t="s">
        <v>216</v>
      </c>
      <c r="L22" s="84">
        <f t="shared" si="0"/>
        <v>1.5289503126490802</v>
      </c>
    </row>
    <row r="23" spans="1:12" ht="18" customHeight="1" x14ac:dyDescent="0.25">
      <c r="A23" s="79">
        <v>3608</v>
      </c>
      <c r="B23" s="80" t="s">
        <v>150</v>
      </c>
      <c r="C23" s="81">
        <v>10</v>
      </c>
      <c r="D23" s="33">
        <v>42</v>
      </c>
      <c r="E23" s="33" t="s">
        <v>198</v>
      </c>
      <c r="G23" s="82" t="s">
        <v>231</v>
      </c>
      <c r="H23" s="83" t="s">
        <v>151</v>
      </c>
      <c r="J23" s="79">
        <v>8450</v>
      </c>
      <c r="K23" s="33" t="s">
        <v>216</v>
      </c>
      <c r="L23" s="84">
        <f t="shared" si="0"/>
        <v>1.3854423602330987</v>
      </c>
    </row>
    <row r="24" spans="1:12" ht="18" customHeight="1" x14ac:dyDescent="0.25">
      <c r="A24" s="79">
        <v>3609</v>
      </c>
      <c r="B24" s="80" t="s">
        <v>150</v>
      </c>
      <c r="C24" s="81">
        <v>8.6999999999999993</v>
      </c>
      <c r="D24" s="33">
        <v>46</v>
      </c>
      <c r="E24" s="33" t="s">
        <v>198</v>
      </c>
      <c r="G24" s="82" t="s">
        <v>231</v>
      </c>
      <c r="H24" s="83" t="s">
        <v>151</v>
      </c>
      <c r="J24" s="79">
        <v>8450</v>
      </c>
      <c r="K24" s="33" t="s">
        <v>216</v>
      </c>
      <c r="L24" s="84">
        <f t="shared" si="0"/>
        <v>1.4458551869616303</v>
      </c>
    </row>
    <row r="25" spans="1:12" ht="18" customHeight="1" x14ac:dyDescent="0.25">
      <c r="A25" s="79">
        <v>3610</v>
      </c>
      <c r="B25" s="80" t="s">
        <v>150</v>
      </c>
      <c r="C25" s="81">
        <v>5.7</v>
      </c>
      <c r="D25" s="33">
        <v>41</v>
      </c>
      <c r="E25" s="33" t="s">
        <v>197</v>
      </c>
      <c r="G25" s="82" t="s">
        <v>231</v>
      </c>
      <c r="H25" s="83" t="s">
        <v>151</v>
      </c>
      <c r="J25" s="79">
        <v>8450</v>
      </c>
      <c r="K25" s="33" t="s">
        <v>216</v>
      </c>
      <c r="L25" s="84">
        <f t="shared" si="0"/>
        <v>0.75254495822253298</v>
      </c>
    </row>
    <row r="26" spans="1:12" ht="18" customHeight="1" x14ac:dyDescent="0.25">
      <c r="A26" s="79">
        <v>3611</v>
      </c>
      <c r="B26" s="80" t="s">
        <v>150</v>
      </c>
      <c r="C26" s="81">
        <v>6.4</v>
      </c>
      <c r="D26" s="33">
        <v>46</v>
      </c>
      <c r="E26" s="33" t="s">
        <v>197</v>
      </c>
      <c r="G26" s="82" t="s">
        <v>231</v>
      </c>
      <c r="H26" s="83" t="s">
        <v>151</v>
      </c>
      <c r="J26" s="79">
        <v>8450</v>
      </c>
      <c r="K26" s="33" t="s">
        <v>216</v>
      </c>
      <c r="L26" s="84">
        <f t="shared" si="0"/>
        <v>1.0636176087993605</v>
      </c>
    </row>
    <row r="27" spans="1:12" ht="18" customHeight="1" x14ac:dyDescent="0.25">
      <c r="A27" s="79">
        <v>3612</v>
      </c>
      <c r="B27" s="80" t="s">
        <v>150</v>
      </c>
      <c r="C27" s="81">
        <v>4.9000000000000004</v>
      </c>
      <c r="D27" s="33">
        <v>71</v>
      </c>
      <c r="E27" s="33" t="s">
        <v>198</v>
      </c>
      <c r="G27" s="82" t="s">
        <v>231</v>
      </c>
      <c r="H27" s="83" t="s">
        <v>151</v>
      </c>
      <c r="J27" s="79">
        <v>8450</v>
      </c>
      <c r="K27" s="33" t="s">
        <v>216</v>
      </c>
      <c r="L27" s="84">
        <f t="shared" si="0"/>
        <v>1.9400041494264031</v>
      </c>
    </row>
    <row r="28" spans="1:12" ht="18" customHeight="1" x14ac:dyDescent="0.25">
      <c r="A28" s="79">
        <v>3613</v>
      </c>
      <c r="B28" s="80" t="s">
        <v>201</v>
      </c>
      <c r="C28" s="81">
        <v>5.0999999999999996</v>
      </c>
      <c r="D28" s="33">
        <v>30</v>
      </c>
      <c r="E28" s="33" t="s">
        <v>162</v>
      </c>
      <c r="G28" s="82" t="s">
        <v>231</v>
      </c>
      <c r="H28" s="83" t="s">
        <v>151</v>
      </c>
      <c r="J28" s="79">
        <v>8451</v>
      </c>
      <c r="K28" s="33" t="s">
        <v>217</v>
      </c>
      <c r="L28" s="84">
        <f t="shared" si="0"/>
        <v>0.36049775699942876</v>
      </c>
    </row>
    <row r="29" spans="1:12" ht="18" customHeight="1" x14ac:dyDescent="0.25">
      <c r="A29" s="79">
        <v>3614</v>
      </c>
      <c r="B29" s="80" t="s">
        <v>201</v>
      </c>
      <c r="C29" s="81">
        <v>6.2</v>
      </c>
      <c r="D29" s="33">
        <v>33</v>
      </c>
      <c r="E29" s="33" t="s">
        <v>162</v>
      </c>
      <c r="G29" s="82" t="s">
        <v>231</v>
      </c>
      <c r="H29" s="83" t="s">
        <v>151</v>
      </c>
      <c r="J29" s="79">
        <v>8451</v>
      </c>
      <c r="K29" s="33" t="s">
        <v>217</v>
      </c>
      <c r="L29" s="84">
        <f t="shared" si="0"/>
        <v>0.53028513196268912</v>
      </c>
    </row>
    <row r="30" spans="1:12" ht="18" customHeight="1" x14ac:dyDescent="0.25">
      <c r="A30" s="79">
        <v>3615</v>
      </c>
      <c r="B30" s="80" t="s">
        <v>201</v>
      </c>
      <c r="C30" s="81">
        <v>4.0999999999999996</v>
      </c>
      <c r="D30" s="33">
        <v>41</v>
      </c>
      <c r="E30" s="33" t="s">
        <v>162</v>
      </c>
      <c r="G30" s="82" t="s">
        <v>231</v>
      </c>
      <c r="H30" s="83" t="s">
        <v>151</v>
      </c>
      <c r="J30" s="79">
        <v>8451</v>
      </c>
      <c r="K30" s="33" t="s">
        <v>217</v>
      </c>
      <c r="L30" s="84">
        <f t="shared" si="0"/>
        <v>0.5413042681951552</v>
      </c>
    </row>
    <row r="31" spans="1:12" ht="18" customHeight="1" x14ac:dyDescent="0.25">
      <c r="A31" s="79">
        <v>3616</v>
      </c>
      <c r="B31" s="80" t="s">
        <v>201</v>
      </c>
      <c r="C31" s="81">
        <v>5.0999999999999996</v>
      </c>
      <c r="D31" s="33">
        <v>31</v>
      </c>
      <c r="E31" s="33" t="s">
        <v>162</v>
      </c>
      <c r="G31" s="82" t="s">
        <v>231</v>
      </c>
      <c r="H31" s="83" t="s">
        <v>151</v>
      </c>
      <c r="J31" s="79">
        <v>8451</v>
      </c>
      <c r="K31" s="33" t="s">
        <v>217</v>
      </c>
      <c r="L31" s="84">
        <f t="shared" si="0"/>
        <v>0.38493149386272335</v>
      </c>
    </row>
    <row r="32" spans="1:12" ht="18" customHeight="1" x14ac:dyDescent="0.25">
      <c r="A32" s="79">
        <v>3617</v>
      </c>
      <c r="B32" s="80" t="s">
        <v>201</v>
      </c>
      <c r="C32" s="81">
        <v>5.0999999999999996</v>
      </c>
      <c r="D32" s="33">
        <v>30</v>
      </c>
      <c r="E32" s="33" t="s">
        <v>162</v>
      </c>
      <c r="G32" s="82" t="s">
        <v>231</v>
      </c>
      <c r="H32" s="83" t="s">
        <v>151</v>
      </c>
      <c r="J32" s="79">
        <v>8451</v>
      </c>
      <c r="K32" s="33" t="s">
        <v>217</v>
      </c>
      <c r="L32" s="84">
        <f t="shared" si="0"/>
        <v>0.36049775699942876</v>
      </c>
    </row>
    <row r="33" spans="1:12" ht="18" customHeight="1" x14ac:dyDescent="0.25">
      <c r="A33" s="79">
        <v>3618</v>
      </c>
      <c r="B33" s="80" t="s">
        <v>201</v>
      </c>
      <c r="C33" s="81">
        <v>5.0999999999999996</v>
      </c>
      <c r="D33" s="33">
        <v>38</v>
      </c>
      <c r="E33" s="33" t="s">
        <v>162</v>
      </c>
      <c r="G33" s="82" t="s">
        <v>231</v>
      </c>
      <c r="H33" s="83" t="s">
        <v>151</v>
      </c>
      <c r="J33" s="79">
        <v>8451</v>
      </c>
      <c r="K33" s="33" t="s">
        <v>217</v>
      </c>
      <c r="L33" s="84">
        <f t="shared" si="0"/>
        <v>0.57839862345241677</v>
      </c>
    </row>
    <row r="34" spans="1:12" ht="18" customHeight="1" x14ac:dyDescent="0.25">
      <c r="A34" s="79">
        <v>3619</v>
      </c>
      <c r="B34" s="80" t="s">
        <v>201</v>
      </c>
      <c r="C34" s="81">
        <v>5.0999999999999996</v>
      </c>
      <c r="D34" s="33">
        <v>34</v>
      </c>
      <c r="E34" s="33" t="s">
        <v>162</v>
      </c>
      <c r="G34" s="82" t="s">
        <v>231</v>
      </c>
      <c r="H34" s="83" t="s">
        <v>151</v>
      </c>
      <c r="J34" s="79">
        <v>8451</v>
      </c>
      <c r="K34" s="33" t="s">
        <v>217</v>
      </c>
      <c r="L34" s="84">
        <f t="shared" si="0"/>
        <v>0.46303934121259954</v>
      </c>
    </row>
    <row r="35" spans="1:12" ht="18" customHeight="1" x14ac:dyDescent="0.25">
      <c r="A35" s="79">
        <v>3620</v>
      </c>
      <c r="B35" s="80" t="s">
        <v>201</v>
      </c>
      <c r="C35" s="81">
        <v>6.5</v>
      </c>
      <c r="D35" s="33">
        <v>33</v>
      </c>
      <c r="E35" s="33" t="s">
        <v>162</v>
      </c>
      <c r="G35" s="82" t="s">
        <v>231</v>
      </c>
      <c r="H35" s="83" t="s">
        <v>151</v>
      </c>
      <c r="J35" s="79">
        <v>8451</v>
      </c>
      <c r="K35" s="33" t="s">
        <v>217</v>
      </c>
      <c r="L35" s="84">
        <f t="shared" si="0"/>
        <v>0.55594408996088374</v>
      </c>
    </row>
    <row r="36" spans="1:12" ht="18" customHeight="1" x14ac:dyDescent="0.25">
      <c r="A36" s="79">
        <v>3621</v>
      </c>
      <c r="B36" s="80" t="s">
        <v>201</v>
      </c>
      <c r="C36" s="81">
        <v>5.0999999999999996</v>
      </c>
      <c r="D36" s="33">
        <v>33</v>
      </c>
      <c r="E36" s="33" t="s">
        <v>162</v>
      </c>
      <c r="G36" s="82" t="s">
        <v>231</v>
      </c>
      <c r="H36" s="83" t="s">
        <v>151</v>
      </c>
      <c r="J36" s="79">
        <v>8451</v>
      </c>
      <c r="K36" s="33" t="s">
        <v>217</v>
      </c>
      <c r="L36" s="84">
        <f t="shared" si="0"/>
        <v>0.43620228596930877</v>
      </c>
    </row>
    <row r="37" spans="1:12" ht="18" customHeight="1" x14ac:dyDescent="0.25">
      <c r="A37" s="79">
        <v>3622</v>
      </c>
      <c r="B37" s="80" t="s">
        <v>201</v>
      </c>
      <c r="C37" s="81">
        <v>7.4</v>
      </c>
      <c r="D37" s="33">
        <v>45</v>
      </c>
      <c r="E37" s="33" t="s">
        <v>162</v>
      </c>
      <c r="G37" s="82" t="s">
        <v>231</v>
      </c>
      <c r="H37" s="83" t="s">
        <v>151</v>
      </c>
      <c r="J37" s="79">
        <v>8451</v>
      </c>
      <c r="K37" s="33" t="s">
        <v>217</v>
      </c>
      <c r="L37" s="84">
        <f t="shared" si="0"/>
        <v>1.1769191478510761</v>
      </c>
    </row>
    <row r="38" spans="1:12" ht="18" customHeight="1" x14ac:dyDescent="0.25">
      <c r="A38" s="79">
        <v>3623</v>
      </c>
      <c r="B38" s="80" t="s">
        <v>201</v>
      </c>
      <c r="C38" s="81">
        <v>6.3</v>
      </c>
      <c r="D38" s="33">
        <v>36</v>
      </c>
      <c r="E38" s="33" t="s">
        <v>162</v>
      </c>
      <c r="G38" s="82" t="s">
        <v>231</v>
      </c>
      <c r="H38" s="83" t="s">
        <v>151</v>
      </c>
      <c r="J38" s="79">
        <v>8451</v>
      </c>
      <c r="K38" s="33" t="s">
        <v>217</v>
      </c>
      <c r="L38" s="84">
        <f t="shared" si="0"/>
        <v>0.64126189245074861</v>
      </c>
    </row>
    <row r="39" spans="1:12" ht="18" customHeight="1" x14ac:dyDescent="0.25">
      <c r="A39" s="79">
        <v>3624</v>
      </c>
      <c r="B39" s="80" t="s">
        <v>201</v>
      </c>
      <c r="C39" s="81">
        <v>8.3000000000000007</v>
      </c>
      <c r="D39" s="33">
        <v>47</v>
      </c>
      <c r="E39" s="33" t="s">
        <v>162</v>
      </c>
      <c r="G39" s="82" t="s">
        <v>231</v>
      </c>
      <c r="H39" s="83" t="s">
        <v>151</v>
      </c>
      <c r="J39" s="79">
        <v>8451</v>
      </c>
      <c r="K39" s="33" t="s">
        <v>217</v>
      </c>
      <c r="L39" s="84">
        <f t="shared" si="0"/>
        <v>1.4400039706443197</v>
      </c>
    </row>
    <row r="40" spans="1:12" ht="18" customHeight="1" x14ac:dyDescent="0.25">
      <c r="A40" s="79">
        <v>3625</v>
      </c>
      <c r="B40" s="80" t="s">
        <v>201</v>
      </c>
      <c r="C40" s="81">
        <v>8.1</v>
      </c>
      <c r="D40" s="33">
        <v>40</v>
      </c>
      <c r="E40" s="33" t="s">
        <v>162</v>
      </c>
      <c r="G40" s="82" t="s">
        <v>231</v>
      </c>
      <c r="H40" s="83" t="s">
        <v>151</v>
      </c>
      <c r="J40" s="79">
        <v>8451</v>
      </c>
      <c r="K40" s="33" t="s">
        <v>217</v>
      </c>
      <c r="L40" s="84">
        <f t="shared" si="0"/>
        <v>1.0178760197630929</v>
      </c>
    </row>
    <row r="41" spans="1:12" ht="18" customHeight="1" x14ac:dyDescent="0.25">
      <c r="A41" s="33">
        <v>3626</v>
      </c>
      <c r="B41" s="33" t="s">
        <v>201</v>
      </c>
      <c r="C41" s="33">
        <v>13.1</v>
      </c>
      <c r="D41" s="33">
        <v>38</v>
      </c>
      <c r="E41" s="33" t="s">
        <v>162</v>
      </c>
      <c r="F41" s="33"/>
      <c r="G41" s="82" t="s">
        <v>231</v>
      </c>
      <c r="H41" s="83" t="s">
        <v>151</v>
      </c>
      <c r="J41" s="79">
        <v>8451</v>
      </c>
      <c r="K41" s="33" t="s">
        <v>217</v>
      </c>
      <c r="L41" s="84">
        <f t="shared" si="0"/>
        <v>1.4856905818091488</v>
      </c>
    </row>
    <row r="42" spans="1:12" ht="18" customHeight="1" x14ac:dyDescent="0.25">
      <c r="A42" s="79">
        <v>3330</v>
      </c>
      <c r="B42" s="80" t="s">
        <v>220</v>
      </c>
      <c r="C42" s="81">
        <v>5.5</v>
      </c>
      <c r="D42" s="33">
        <v>56</v>
      </c>
      <c r="E42" s="33" t="s">
        <v>162</v>
      </c>
      <c r="G42" s="82" t="s">
        <v>231</v>
      </c>
      <c r="H42" s="83" t="s">
        <v>151</v>
      </c>
      <c r="J42" s="79">
        <v>8172</v>
      </c>
      <c r="K42" s="33" t="s">
        <v>221</v>
      </c>
      <c r="L42" s="84">
        <f t="shared" si="0"/>
        <v>1.3546547522279186</v>
      </c>
    </row>
    <row r="43" spans="1:12" ht="18" customHeight="1" x14ac:dyDescent="0.25">
      <c r="A43" s="79">
        <v>3409</v>
      </c>
      <c r="B43" s="80" t="s">
        <v>220</v>
      </c>
      <c r="C43" s="81">
        <v>6.3</v>
      </c>
      <c r="D43" s="33">
        <v>47</v>
      </c>
      <c r="E43" s="33" t="s">
        <v>162</v>
      </c>
      <c r="G43" s="82" t="s">
        <v>231</v>
      </c>
      <c r="H43" s="83" t="s">
        <v>151</v>
      </c>
      <c r="J43" s="79">
        <v>8172</v>
      </c>
      <c r="K43" s="33" t="s">
        <v>222</v>
      </c>
      <c r="L43" s="84">
        <f t="shared" si="0"/>
        <v>1.0930150620553269</v>
      </c>
    </row>
    <row r="44" spans="1:12" ht="18" customHeight="1" x14ac:dyDescent="0.25">
      <c r="A44" s="79">
        <v>3422</v>
      </c>
      <c r="B44" s="80" t="s">
        <v>220</v>
      </c>
      <c r="C44" s="81">
        <v>10</v>
      </c>
      <c r="D44" s="33">
        <v>45</v>
      </c>
      <c r="E44" s="33" t="s">
        <v>162</v>
      </c>
      <c r="G44" s="82" t="s">
        <v>231</v>
      </c>
      <c r="H44" s="83" t="s">
        <v>151</v>
      </c>
      <c r="J44" s="79">
        <v>8172</v>
      </c>
      <c r="K44" s="33" t="s">
        <v>222</v>
      </c>
      <c r="L44" s="84">
        <f t="shared" si="0"/>
        <v>1.5904312808798329</v>
      </c>
    </row>
    <row r="45" spans="1:12" ht="18" customHeight="1" x14ac:dyDescent="0.25">
      <c r="A45" s="79">
        <v>3429</v>
      </c>
      <c r="B45" s="80" t="s">
        <v>220</v>
      </c>
      <c r="C45" s="81">
        <v>9.6</v>
      </c>
      <c r="D45" s="33">
        <v>48</v>
      </c>
      <c r="E45" s="33" t="s">
        <v>162</v>
      </c>
      <c r="G45" s="82" t="s">
        <v>231</v>
      </c>
      <c r="H45" s="83" t="s">
        <v>151</v>
      </c>
      <c r="J45" s="79">
        <v>8172</v>
      </c>
      <c r="K45" s="33" t="s">
        <v>223</v>
      </c>
      <c r="L45" s="84">
        <f t="shared" si="0"/>
        <v>1.7371750737290119</v>
      </c>
    </row>
    <row r="46" spans="1:12" ht="18" customHeight="1" x14ac:dyDescent="0.25">
      <c r="A46" s="79">
        <v>3430</v>
      </c>
      <c r="B46" s="80" t="s">
        <v>220</v>
      </c>
      <c r="C46" s="81">
        <v>10.5</v>
      </c>
      <c r="D46" s="33">
        <v>42</v>
      </c>
      <c r="E46" s="33" t="s">
        <v>162</v>
      </c>
      <c r="G46" s="82" t="s">
        <v>231</v>
      </c>
      <c r="H46" s="83" t="s">
        <v>151</v>
      </c>
      <c r="J46" s="79">
        <v>8172</v>
      </c>
      <c r="K46" s="33" t="s">
        <v>223</v>
      </c>
      <c r="L46" s="84">
        <f t="shared" si="0"/>
        <v>1.4547144782447536</v>
      </c>
    </row>
    <row r="47" spans="1:12" ht="18" customHeight="1" x14ac:dyDescent="0.25">
      <c r="A47" s="79">
        <v>3431</v>
      </c>
      <c r="B47" s="80" t="s">
        <v>220</v>
      </c>
      <c r="C47" s="81">
        <v>8</v>
      </c>
      <c r="D47" s="33">
        <v>34</v>
      </c>
      <c r="E47" s="33" t="s">
        <v>162</v>
      </c>
      <c r="G47" s="82" t="s">
        <v>231</v>
      </c>
      <c r="H47" s="83" t="s">
        <v>151</v>
      </c>
      <c r="J47" s="79">
        <v>8172</v>
      </c>
      <c r="K47" s="33" t="s">
        <v>223</v>
      </c>
      <c r="L47" s="84">
        <f t="shared" si="0"/>
        <v>0.72633622150996013</v>
      </c>
    </row>
    <row r="48" spans="1:12" ht="18" customHeight="1" x14ac:dyDescent="0.25">
      <c r="A48" s="79">
        <v>3432</v>
      </c>
      <c r="B48" s="80" t="s">
        <v>220</v>
      </c>
      <c r="C48" s="81">
        <v>12.4</v>
      </c>
      <c r="D48" s="33">
        <v>43</v>
      </c>
      <c r="E48" s="33" t="s">
        <v>162</v>
      </c>
      <c r="G48" s="82" t="s">
        <v>231</v>
      </c>
      <c r="H48" s="83" t="s">
        <v>151</v>
      </c>
      <c r="J48" s="79">
        <v>8172</v>
      </c>
      <c r="K48" s="33" t="s">
        <v>223</v>
      </c>
      <c r="L48" s="84">
        <f t="shared" si="0"/>
        <v>1.8007294931111333</v>
      </c>
    </row>
    <row r="49" spans="1:12" ht="18" customHeight="1" x14ac:dyDescent="0.25">
      <c r="A49" s="79">
        <v>3433</v>
      </c>
      <c r="B49" s="80" t="s">
        <v>220</v>
      </c>
      <c r="C49" s="81">
        <v>12</v>
      </c>
      <c r="D49" s="33">
        <v>40</v>
      </c>
      <c r="E49" s="33" t="s">
        <v>162</v>
      </c>
      <c r="G49" s="82" t="s">
        <v>231</v>
      </c>
      <c r="H49" s="83" t="s">
        <v>151</v>
      </c>
      <c r="J49" s="79">
        <v>8172</v>
      </c>
      <c r="K49" s="33" t="s">
        <v>223</v>
      </c>
      <c r="L49" s="84">
        <f t="shared" si="0"/>
        <v>1.5079644737231006</v>
      </c>
    </row>
    <row r="50" spans="1:12" ht="18" customHeight="1" x14ac:dyDescent="0.25">
      <c r="A50" s="79">
        <v>3434</v>
      </c>
      <c r="B50" s="80" t="s">
        <v>220</v>
      </c>
      <c r="C50" s="81">
        <v>10</v>
      </c>
      <c r="D50" s="33">
        <v>33</v>
      </c>
      <c r="E50" s="33" t="s">
        <v>162</v>
      </c>
      <c r="G50" s="82" t="s">
        <v>231</v>
      </c>
      <c r="H50" s="83" t="s">
        <v>151</v>
      </c>
      <c r="J50" s="79">
        <v>8172</v>
      </c>
      <c r="K50" s="33" t="s">
        <v>223</v>
      </c>
      <c r="L50" s="84">
        <f t="shared" si="0"/>
        <v>0.85529859993982116</v>
      </c>
    </row>
    <row r="51" spans="1:12" ht="18" customHeight="1" x14ac:dyDescent="0.25">
      <c r="A51" s="79">
        <v>3443</v>
      </c>
      <c r="B51" s="80" t="s">
        <v>220</v>
      </c>
      <c r="C51" s="81">
        <v>13.8</v>
      </c>
      <c r="D51" s="33">
        <v>39</v>
      </c>
      <c r="E51" s="33" t="s">
        <v>162</v>
      </c>
      <c r="G51" s="82" t="s">
        <v>231</v>
      </c>
      <c r="H51" s="83" t="s">
        <v>151</v>
      </c>
      <c r="J51" s="79">
        <v>8172</v>
      </c>
      <c r="K51" s="33" t="s">
        <v>224</v>
      </c>
      <c r="L51" s="84">
        <f t="shared" si="0"/>
        <v>1.6485350370079759</v>
      </c>
    </row>
    <row r="52" spans="1:12" ht="18" customHeight="1" x14ac:dyDescent="0.25">
      <c r="A52" s="79">
        <v>3444</v>
      </c>
      <c r="B52" s="80" t="s">
        <v>220</v>
      </c>
      <c r="C52" s="81">
        <v>16.2</v>
      </c>
      <c r="D52" s="33">
        <v>43</v>
      </c>
      <c r="E52" s="33" t="s">
        <v>162</v>
      </c>
      <c r="G52" s="82" t="s">
        <v>231</v>
      </c>
      <c r="H52" s="83" t="s">
        <v>151</v>
      </c>
      <c r="J52" s="79">
        <v>8172</v>
      </c>
      <c r="K52" s="33" t="s">
        <v>224</v>
      </c>
      <c r="L52" s="84">
        <f t="shared" si="0"/>
        <v>2.3525659506774486</v>
      </c>
    </row>
    <row r="53" spans="1:12" ht="18" customHeight="1" x14ac:dyDescent="0.25">
      <c r="A53" s="79">
        <v>3445</v>
      </c>
      <c r="B53" s="80" t="s">
        <v>220</v>
      </c>
      <c r="C53" s="81">
        <v>11.6</v>
      </c>
      <c r="D53" s="33">
        <v>65</v>
      </c>
      <c r="E53" s="33" t="s">
        <v>162</v>
      </c>
      <c r="G53" s="82" t="s">
        <v>231</v>
      </c>
      <c r="H53" s="83" t="s">
        <v>151</v>
      </c>
      <c r="J53" s="79">
        <v>8172</v>
      </c>
      <c r="K53" s="33" t="s">
        <v>224</v>
      </c>
      <c r="L53" s="84">
        <f t="shared" si="0"/>
        <v>3.849236398810894</v>
      </c>
    </row>
    <row r="54" spans="1:12" ht="18" customHeight="1" x14ac:dyDescent="0.25">
      <c r="A54" s="79">
        <v>3463</v>
      </c>
      <c r="B54" s="80" t="s">
        <v>220</v>
      </c>
      <c r="C54" s="81">
        <v>7</v>
      </c>
      <c r="D54" s="33">
        <v>41</v>
      </c>
      <c r="E54" s="33" t="s">
        <v>225</v>
      </c>
      <c r="G54" s="82" t="s">
        <v>231</v>
      </c>
      <c r="H54" s="83" t="s">
        <v>151</v>
      </c>
      <c r="J54" s="79">
        <v>8172</v>
      </c>
      <c r="K54" s="33" t="s">
        <v>224</v>
      </c>
      <c r="L54" s="84">
        <f t="shared" si="0"/>
        <v>0.92417801886977735</v>
      </c>
    </row>
    <row r="55" spans="1:12" ht="18" customHeight="1" x14ac:dyDescent="0.25">
      <c r="A55" s="79">
        <v>3464</v>
      </c>
      <c r="B55" s="80" t="s">
        <v>220</v>
      </c>
      <c r="C55" s="81">
        <v>10.8</v>
      </c>
      <c r="D55" s="33">
        <v>47</v>
      </c>
      <c r="E55" s="33" t="s">
        <v>162</v>
      </c>
      <c r="G55" s="82" t="s">
        <v>231</v>
      </c>
      <c r="H55" s="83" t="s">
        <v>151</v>
      </c>
      <c r="J55" s="79">
        <v>8172</v>
      </c>
      <c r="K55" s="33" t="s">
        <v>224</v>
      </c>
      <c r="L55" s="84">
        <f t="shared" si="0"/>
        <v>1.8737401063805605</v>
      </c>
    </row>
    <row r="56" spans="1:12" ht="18" customHeight="1" x14ac:dyDescent="0.25">
      <c r="A56" s="79">
        <v>3469</v>
      </c>
      <c r="B56" s="80" t="s">
        <v>220</v>
      </c>
      <c r="C56" s="81">
        <v>12.8</v>
      </c>
      <c r="D56" s="33">
        <v>46</v>
      </c>
      <c r="E56" s="33" t="s">
        <v>162</v>
      </c>
      <c r="G56" s="82" t="s">
        <v>231</v>
      </c>
      <c r="H56" s="83" t="s">
        <v>151</v>
      </c>
      <c r="J56" s="79">
        <v>8172</v>
      </c>
      <c r="K56" s="33" t="s">
        <v>226</v>
      </c>
      <c r="L56" s="84">
        <f t="shared" si="0"/>
        <v>2.127235217598721</v>
      </c>
    </row>
    <row r="57" spans="1:12" ht="18" customHeight="1" x14ac:dyDescent="0.25">
      <c r="A57" s="79">
        <v>3470</v>
      </c>
      <c r="B57" s="80" t="s">
        <v>220</v>
      </c>
      <c r="C57" s="81">
        <v>8.1999999999999993</v>
      </c>
      <c r="D57" s="33">
        <v>35</v>
      </c>
      <c r="E57" s="33" t="s">
        <v>162</v>
      </c>
      <c r="G57" s="82" t="s">
        <v>231</v>
      </c>
      <c r="H57" s="83" t="s">
        <v>151</v>
      </c>
      <c r="J57" s="79">
        <v>8172</v>
      </c>
      <c r="K57" s="33" t="s">
        <v>226</v>
      </c>
      <c r="L57" s="84">
        <f t="shared" si="0"/>
        <v>0.78893245513273669</v>
      </c>
    </row>
    <row r="58" spans="1:12" ht="18" customHeight="1" x14ac:dyDescent="0.25">
      <c r="A58" s="79">
        <v>3471</v>
      </c>
      <c r="B58" s="80" t="s">
        <v>220</v>
      </c>
      <c r="C58" s="81">
        <v>7</v>
      </c>
      <c r="D58" s="33">
        <v>53</v>
      </c>
      <c r="E58" s="33" t="s">
        <v>162</v>
      </c>
      <c r="G58" s="82" t="s">
        <v>231</v>
      </c>
      <c r="H58" s="83" t="s">
        <v>151</v>
      </c>
      <c r="J58" s="79">
        <v>8172</v>
      </c>
      <c r="K58" s="33" t="s">
        <v>226</v>
      </c>
      <c r="L58" s="84">
        <f t="shared" si="0"/>
        <v>1.5443284086884026</v>
      </c>
    </row>
    <row r="59" spans="1:12" ht="18" customHeight="1" x14ac:dyDescent="0.25">
      <c r="A59" s="79">
        <v>3472</v>
      </c>
      <c r="B59" s="80" t="s">
        <v>220</v>
      </c>
      <c r="C59" s="81">
        <v>12</v>
      </c>
      <c r="D59" s="33">
        <v>50</v>
      </c>
      <c r="E59" s="33" t="s">
        <v>162</v>
      </c>
      <c r="F59" s="39" t="s">
        <v>227</v>
      </c>
      <c r="G59" s="82" t="s">
        <v>231</v>
      </c>
      <c r="H59" s="83" t="s">
        <v>151</v>
      </c>
      <c r="J59" s="79">
        <v>8172</v>
      </c>
      <c r="K59" s="33" t="s">
        <v>226</v>
      </c>
      <c r="L59" s="84">
        <f t="shared" si="0"/>
        <v>2.3561944901923448</v>
      </c>
    </row>
    <row r="60" spans="1:12" ht="18" customHeight="1" x14ac:dyDescent="0.25">
      <c r="A60" s="79">
        <v>3473</v>
      </c>
      <c r="B60" s="80" t="s">
        <v>220</v>
      </c>
      <c r="C60" s="81">
        <v>9</v>
      </c>
      <c r="D60" s="33">
        <v>60</v>
      </c>
      <c r="E60" s="33" t="s">
        <v>162</v>
      </c>
      <c r="F60" s="39" t="s">
        <v>227</v>
      </c>
      <c r="G60" s="82" t="s">
        <v>231</v>
      </c>
      <c r="H60" s="83" t="s">
        <v>151</v>
      </c>
      <c r="J60" s="79">
        <v>8172</v>
      </c>
      <c r="K60" s="33" t="s">
        <v>226</v>
      </c>
      <c r="L60" s="84">
        <f t="shared" si="0"/>
        <v>2.5446900494077322</v>
      </c>
    </row>
    <row r="61" spans="1:12" ht="18" customHeight="1" x14ac:dyDescent="0.25">
      <c r="A61" s="79">
        <v>3474</v>
      </c>
      <c r="B61" s="80" t="s">
        <v>220</v>
      </c>
      <c r="C61" s="81">
        <v>11.2</v>
      </c>
      <c r="D61" s="33">
        <v>49</v>
      </c>
      <c r="E61" s="33" t="s">
        <v>228</v>
      </c>
      <c r="G61" s="82" t="s">
        <v>231</v>
      </c>
      <c r="H61" s="83" t="s">
        <v>151</v>
      </c>
      <c r="J61" s="79">
        <v>8172</v>
      </c>
      <c r="K61" s="33" t="s">
        <v>226</v>
      </c>
      <c r="L61" s="84">
        <f t="shared" si="0"/>
        <v>2.1120299091553463</v>
      </c>
    </row>
    <row r="62" spans="1:12" ht="18" customHeight="1" x14ac:dyDescent="0.25">
      <c r="A62" s="79">
        <v>3475</v>
      </c>
      <c r="B62" s="80" t="s">
        <v>220</v>
      </c>
      <c r="C62" s="81">
        <v>18.8</v>
      </c>
      <c r="D62" s="33">
        <v>51</v>
      </c>
      <c r="E62" s="33" t="s">
        <v>162</v>
      </c>
      <c r="F62" s="39" t="s">
        <v>227</v>
      </c>
      <c r="G62" s="82" t="s">
        <v>231</v>
      </c>
      <c r="H62" s="83" t="s">
        <v>151</v>
      </c>
      <c r="J62" s="79">
        <v>8172</v>
      </c>
      <c r="K62" s="33" t="s">
        <v>226</v>
      </c>
      <c r="L62" s="84">
        <f t="shared" si="0"/>
        <v>3.8405027712339144</v>
      </c>
    </row>
    <row r="63" spans="1:12" ht="18" customHeight="1" x14ac:dyDescent="0.25">
      <c r="A63" s="79">
        <v>3476</v>
      </c>
      <c r="B63" s="80" t="s">
        <v>220</v>
      </c>
      <c r="C63" s="81">
        <v>13.5</v>
      </c>
      <c r="D63" s="33">
        <v>37</v>
      </c>
      <c r="E63" s="33" t="s">
        <v>162</v>
      </c>
      <c r="G63" s="82" t="s">
        <v>231</v>
      </c>
      <c r="H63" s="83" t="s">
        <v>151</v>
      </c>
      <c r="J63" s="79">
        <v>8172</v>
      </c>
      <c r="K63" s="33" t="s">
        <v>226</v>
      </c>
      <c r="L63" s="84">
        <f t="shared" si="0"/>
        <v>1.4515336156829941</v>
      </c>
    </row>
    <row r="64" spans="1:12" ht="18" customHeight="1" x14ac:dyDescent="0.25">
      <c r="A64" s="79">
        <v>3477</v>
      </c>
      <c r="B64" s="80" t="s">
        <v>220</v>
      </c>
      <c r="C64" s="81">
        <v>10</v>
      </c>
      <c r="D64" s="33">
        <v>37</v>
      </c>
      <c r="E64" s="33" t="s">
        <v>162</v>
      </c>
      <c r="G64" s="82" t="s">
        <v>231</v>
      </c>
      <c r="H64" s="83" t="s">
        <v>151</v>
      </c>
      <c r="J64" s="79">
        <v>8172</v>
      </c>
      <c r="K64" s="33" t="s">
        <v>226</v>
      </c>
      <c r="L64" s="84">
        <f t="shared" si="0"/>
        <v>1.0752100856911067</v>
      </c>
    </row>
    <row r="65" spans="1:12" ht="18" customHeight="1" x14ac:dyDescent="0.25">
      <c r="A65" s="79">
        <v>3478</v>
      </c>
      <c r="B65" s="80" t="s">
        <v>220</v>
      </c>
      <c r="C65" s="81">
        <v>7</v>
      </c>
      <c r="D65" s="33">
        <v>62</v>
      </c>
      <c r="E65" s="33" t="s">
        <v>162</v>
      </c>
      <c r="G65" s="82" t="s">
        <v>231</v>
      </c>
      <c r="H65" s="83" t="s">
        <v>151</v>
      </c>
      <c r="J65" s="79">
        <v>8172</v>
      </c>
      <c r="K65" s="33" t="s">
        <v>226</v>
      </c>
      <c r="L65" s="84">
        <f t="shared" si="0"/>
        <v>2.113349378069854</v>
      </c>
    </row>
    <row r="66" spans="1:12" ht="18" customHeight="1" x14ac:dyDescent="0.25">
      <c r="A66" s="79">
        <v>3479</v>
      </c>
      <c r="B66" s="80" t="s">
        <v>220</v>
      </c>
      <c r="C66" s="81">
        <v>10.5</v>
      </c>
      <c r="D66" s="33">
        <v>51</v>
      </c>
      <c r="E66" s="33" t="s">
        <v>162</v>
      </c>
      <c r="G66" s="82" t="s">
        <v>231</v>
      </c>
      <c r="H66" s="83" t="s">
        <v>151</v>
      </c>
      <c r="J66" s="79">
        <v>8172</v>
      </c>
      <c r="K66" s="33" t="s">
        <v>226</v>
      </c>
      <c r="L66" s="84">
        <f t="shared" si="0"/>
        <v>2.1449616541466008</v>
      </c>
    </row>
    <row r="67" spans="1:12" ht="18" customHeight="1" x14ac:dyDescent="0.25">
      <c r="A67" s="79">
        <v>3480</v>
      </c>
      <c r="B67" s="80" t="s">
        <v>220</v>
      </c>
      <c r="C67" s="81">
        <v>11.6</v>
      </c>
      <c r="D67" s="33">
        <v>43</v>
      </c>
      <c r="E67" s="33" t="s">
        <v>162</v>
      </c>
      <c r="G67" s="82" t="s">
        <v>231</v>
      </c>
      <c r="H67" s="83" t="s">
        <v>151</v>
      </c>
      <c r="J67" s="79">
        <v>8172</v>
      </c>
      <c r="K67" s="33" t="s">
        <v>226</v>
      </c>
      <c r="L67" s="84">
        <f t="shared" ref="L67:L130" si="1">(PI()*((D67)^2)/4)*C67/10000</f>
        <v>1.6845533967813831</v>
      </c>
    </row>
    <row r="68" spans="1:12" ht="18" customHeight="1" x14ac:dyDescent="0.25">
      <c r="A68" s="79">
        <v>3481</v>
      </c>
      <c r="B68" s="80" t="s">
        <v>220</v>
      </c>
      <c r="C68" s="81">
        <v>4.4000000000000004</v>
      </c>
      <c r="D68" s="33">
        <v>65</v>
      </c>
      <c r="E68" s="33" t="s">
        <v>162</v>
      </c>
      <c r="G68" s="82" t="s">
        <v>231</v>
      </c>
      <c r="H68" s="83" t="s">
        <v>151</v>
      </c>
      <c r="J68" s="79">
        <v>8172</v>
      </c>
      <c r="K68" s="33" t="s">
        <v>226</v>
      </c>
      <c r="L68" s="84">
        <f t="shared" si="1"/>
        <v>1.4600551857558566</v>
      </c>
    </row>
    <row r="69" spans="1:12" ht="18" customHeight="1" x14ac:dyDescent="0.25">
      <c r="A69" s="79">
        <v>3482</v>
      </c>
      <c r="B69" s="80" t="s">
        <v>220</v>
      </c>
      <c r="C69" s="81">
        <v>5</v>
      </c>
      <c r="D69" s="33">
        <v>63</v>
      </c>
      <c r="E69" s="33" t="s">
        <v>162</v>
      </c>
      <c r="G69" s="82" t="s">
        <v>231</v>
      </c>
      <c r="H69" s="83" t="s">
        <v>151</v>
      </c>
      <c r="J69" s="79">
        <v>8172</v>
      </c>
      <c r="K69" s="33" t="s">
        <v>226</v>
      </c>
      <c r="L69" s="84">
        <f t="shared" si="1"/>
        <v>1.558622655262236</v>
      </c>
    </row>
    <row r="70" spans="1:12" ht="18" customHeight="1" x14ac:dyDescent="0.25">
      <c r="A70" s="79">
        <v>3483</v>
      </c>
      <c r="B70" s="80" t="s">
        <v>220</v>
      </c>
      <c r="C70" s="81">
        <v>14.4</v>
      </c>
      <c r="D70" s="33">
        <v>41</v>
      </c>
      <c r="E70" s="33" t="s">
        <v>162</v>
      </c>
      <c r="G70" s="82" t="s">
        <v>231</v>
      </c>
      <c r="H70" s="83" t="s">
        <v>151</v>
      </c>
      <c r="J70" s="79">
        <v>8172</v>
      </c>
      <c r="K70" s="33" t="s">
        <v>226</v>
      </c>
      <c r="L70" s="84">
        <f t="shared" si="1"/>
        <v>1.9011662102463991</v>
      </c>
    </row>
    <row r="71" spans="1:12" ht="18" customHeight="1" x14ac:dyDescent="0.25">
      <c r="A71" s="79">
        <v>3487</v>
      </c>
      <c r="B71" s="80" t="s">
        <v>220</v>
      </c>
      <c r="C71" s="81">
        <v>9.3000000000000007</v>
      </c>
      <c r="D71" s="33">
        <v>37</v>
      </c>
      <c r="E71" s="33" t="s">
        <v>162</v>
      </c>
      <c r="G71" s="82" t="s">
        <v>231</v>
      </c>
      <c r="H71" s="83" t="s">
        <v>151</v>
      </c>
      <c r="J71" s="79">
        <v>8172</v>
      </c>
      <c r="K71" s="33" t="s">
        <v>229</v>
      </c>
      <c r="L71" s="84">
        <f t="shared" si="1"/>
        <v>0.99994537969272934</v>
      </c>
    </row>
    <row r="72" spans="1:12" ht="18" customHeight="1" x14ac:dyDescent="0.25">
      <c r="A72" s="79">
        <v>3488</v>
      </c>
      <c r="B72" s="80" t="s">
        <v>220</v>
      </c>
      <c r="C72" s="81">
        <v>10.3</v>
      </c>
      <c r="D72" s="33">
        <v>40</v>
      </c>
      <c r="E72" s="33" t="s">
        <v>228</v>
      </c>
      <c r="G72" s="82" t="s">
        <v>231</v>
      </c>
      <c r="H72" s="83" t="s">
        <v>151</v>
      </c>
      <c r="J72" s="79">
        <v>8172</v>
      </c>
      <c r="K72" s="33" t="s">
        <v>229</v>
      </c>
      <c r="L72" s="84">
        <f t="shared" si="1"/>
        <v>1.2943361732789949</v>
      </c>
    </row>
    <row r="73" spans="1:12" ht="18" customHeight="1" x14ac:dyDescent="0.25">
      <c r="A73" s="79">
        <v>3489</v>
      </c>
      <c r="B73" s="80" t="s">
        <v>220</v>
      </c>
      <c r="C73" s="81">
        <v>15.5</v>
      </c>
      <c r="D73" s="33">
        <v>52</v>
      </c>
      <c r="E73" s="33" t="s">
        <v>162</v>
      </c>
      <c r="G73" s="82" t="s">
        <v>231</v>
      </c>
      <c r="H73" s="83" t="s">
        <v>151</v>
      </c>
      <c r="J73" s="79">
        <v>8172</v>
      </c>
      <c r="K73" s="33" t="s">
        <v>229</v>
      </c>
      <c r="L73" s="84">
        <f t="shared" si="1"/>
        <v>3.2917607824313855</v>
      </c>
    </row>
    <row r="74" spans="1:12" ht="18" customHeight="1" x14ac:dyDescent="0.25">
      <c r="A74" s="79">
        <v>3490</v>
      </c>
      <c r="B74" s="80" t="s">
        <v>220</v>
      </c>
      <c r="C74" s="81">
        <v>11.4</v>
      </c>
      <c r="D74" s="33">
        <v>48</v>
      </c>
      <c r="E74" s="33" t="s">
        <v>228</v>
      </c>
      <c r="G74" s="82" t="s">
        <v>231</v>
      </c>
      <c r="H74" s="83" t="s">
        <v>151</v>
      </c>
      <c r="J74" s="79">
        <v>8172</v>
      </c>
      <c r="K74" s="33" t="s">
        <v>229</v>
      </c>
      <c r="L74" s="84">
        <f t="shared" si="1"/>
        <v>2.0628954000532018</v>
      </c>
    </row>
    <row r="75" spans="1:12" ht="18" customHeight="1" x14ac:dyDescent="0.25">
      <c r="A75" s="79">
        <v>3491</v>
      </c>
      <c r="B75" s="80" t="s">
        <v>220</v>
      </c>
      <c r="C75" s="81">
        <v>11.6</v>
      </c>
      <c r="D75" s="33">
        <v>37</v>
      </c>
      <c r="E75" s="33" t="s">
        <v>162</v>
      </c>
      <c r="G75" s="82" t="s">
        <v>231</v>
      </c>
      <c r="H75" s="83" t="s">
        <v>151</v>
      </c>
      <c r="J75" s="79">
        <v>8172</v>
      </c>
      <c r="K75" s="33" t="s">
        <v>229</v>
      </c>
      <c r="L75" s="84">
        <f t="shared" si="1"/>
        <v>1.2472436994016838</v>
      </c>
    </row>
    <row r="76" spans="1:12" ht="18" customHeight="1" x14ac:dyDescent="0.25">
      <c r="A76" s="79">
        <v>3492</v>
      </c>
      <c r="B76" s="80" t="s">
        <v>220</v>
      </c>
      <c r="C76" s="81">
        <v>12</v>
      </c>
      <c r="D76" s="33">
        <v>40</v>
      </c>
      <c r="E76" s="33" t="s">
        <v>162</v>
      </c>
      <c r="G76" s="82" t="s">
        <v>231</v>
      </c>
      <c r="H76" s="83" t="s">
        <v>151</v>
      </c>
      <c r="J76" s="79">
        <v>8172</v>
      </c>
      <c r="K76" s="33" t="s">
        <v>229</v>
      </c>
      <c r="L76" s="84">
        <f t="shared" si="1"/>
        <v>1.5079644737231006</v>
      </c>
    </row>
    <row r="77" spans="1:12" ht="18" customHeight="1" x14ac:dyDescent="0.25">
      <c r="A77" s="79">
        <v>3493</v>
      </c>
      <c r="B77" s="80" t="s">
        <v>220</v>
      </c>
      <c r="C77" s="81">
        <v>8.5</v>
      </c>
      <c r="D77" s="33">
        <v>51</v>
      </c>
      <c r="E77" s="33" t="s">
        <v>162</v>
      </c>
      <c r="G77" s="82" t="s">
        <v>231</v>
      </c>
      <c r="H77" s="83" t="s">
        <v>151</v>
      </c>
      <c r="J77" s="79">
        <v>8172</v>
      </c>
      <c r="K77" s="33" t="s">
        <v>229</v>
      </c>
      <c r="L77" s="84">
        <f t="shared" si="1"/>
        <v>1.7363975295472487</v>
      </c>
    </row>
    <row r="78" spans="1:12" ht="18" customHeight="1" x14ac:dyDescent="0.25">
      <c r="A78" s="79">
        <v>3494</v>
      </c>
      <c r="B78" s="80" t="s">
        <v>220</v>
      </c>
      <c r="C78" s="81">
        <v>11.2</v>
      </c>
      <c r="D78" s="33">
        <v>46</v>
      </c>
      <c r="E78" s="33" t="s">
        <v>162</v>
      </c>
      <c r="G78" s="82" t="s">
        <v>231</v>
      </c>
      <c r="H78" s="83" t="s">
        <v>151</v>
      </c>
      <c r="J78" s="79">
        <v>8172</v>
      </c>
      <c r="K78" s="33" t="s">
        <v>229</v>
      </c>
      <c r="L78" s="84">
        <f t="shared" si="1"/>
        <v>1.8613308153988803</v>
      </c>
    </row>
    <row r="79" spans="1:12" ht="18" customHeight="1" x14ac:dyDescent="0.25">
      <c r="A79" s="79">
        <v>3495</v>
      </c>
      <c r="B79" s="80" t="s">
        <v>220</v>
      </c>
      <c r="C79" s="81">
        <v>8.4</v>
      </c>
      <c r="D79" s="33">
        <v>48</v>
      </c>
      <c r="E79" s="33" t="s">
        <v>162</v>
      </c>
      <c r="F79" s="39" t="s">
        <v>227</v>
      </c>
      <c r="G79" s="82" t="s">
        <v>231</v>
      </c>
      <c r="H79" s="83" t="s">
        <v>151</v>
      </c>
      <c r="J79" s="79">
        <v>8172</v>
      </c>
      <c r="K79" s="33" t="s">
        <v>229</v>
      </c>
      <c r="L79" s="84">
        <f t="shared" si="1"/>
        <v>1.5200281895128855</v>
      </c>
    </row>
    <row r="80" spans="1:12" ht="18" customHeight="1" x14ac:dyDescent="0.25">
      <c r="A80" s="79">
        <v>3496</v>
      </c>
      <c r="B80" s="80" t="s">
        <v>220</v>
      </c>
      <c r="C80" s="81">
        <v>9</v>
      </c>
      <c r="D80" s="33">
        <v>50</v>
      </c>
      <c r="E80" s="33" t="s">
        <v>162</v>
      </c>
      <c r="G80" s="82" t="s">
        <v>231</v>
      </c>
      <c r="H80" s="83" t="s">
        <v>151</v>
      </c>
      <c r="J80" s="79">
        <v>8172</v>
      </c>
      <c r="K80" s="33" t="s">
        <v>229</v>
      </c>
      <c r="L80" s="84">
        <f t="shared" si="1"/>
        <v>1.7671458676442588</v>
      </c>
    </row>
    <row r="81" spans="1:12" ht="18" customHeight="1" x14ac:dyDescent="0.25">
      <c r="A81" s="79">
        <v>3497</v>
      </c>
      <c r="B81" s="80" t="s">
        <v>220</v>
      </c>
      <c r="C81" s="81">
        <v>6.2</v>
      </c>
      <c r="D81" s="33">
        <v>63</v>
      </c>
      <c r="E81" s="33" t="s">
        <v>162</v>
      </c>
      <c r="G81" s="82" t="s">
        <v>231</v>
      </c>
      <c r="H81" s="83" t="s">
        <v>151</v>
      </c>
      <c r="J81" s="79">
        <v>8172</v>
      </c>
      <c r="K81" s="33" t="s">
        <v>229</v>
      </c>
      <c r="L81" s="84">
        <f t="shared" si="1"/>
        <v>1.9326920925251729</v>
      </c>
    </row>
    <row r="82" spans="1:12" ht="18" customHeight="1" x14ac:dyDescent="0.25">
      <c r="A82" s="79">
        <v>3498</v>
      </c>
      <c r="B82" s="80" t="s">
        <v>220</v>
      </c>
      <c r="C82" s="81">
        <v>6</v>
      </c>
      <c r="D82" s="33">
        <v>47</v>
      </c>
      <c r="E82" s="33" t="s">
        <v>228</v>
      </c>
      <c r="G82" s="82" t="s">
        <v>231</v>
      </c>
      <c r="H82" s="83" t="s">
        <v>151</v>
      </c>
      <c r="J82" s="79">
        <v>8172</v>
      </c>
      <c r="K82" s="33" t="s">
        <v>229</v>
      </c>
      <c r="L82" s="84">
        <f t="shared" si="1"/>
        <v>1.0409667257669779</v>
      </c>
    </row>
    <row r="83" spans="1:12" ht="18" customHeight="1" x14ac:dyDescent="0.25">
      <c r="A83" s="79">
        <v>8919</v>
      </c>
      <c r="B83" s="80" t="s">
        <v>220</v>
      </c>
      <c r="C83" s="81">
        <v>5.5</v>
      </c>
      <c r="D83" s="33">
        <v>46</v>
      </c>
      <c r="E83" s="33" t="s">
        <v>162</v>
      </c>
      <c r="G83" s="82" t="s">
        <v>231</v>
      </c>
      <c r="H83" s="83" t="s">
        <v>151</v>
      </c>
      <c r="J83" s="79">
        <v>8504</v>
      </c>
      <c r="K83" s="33" t="s">
        <v>232</v>
      </c>
      <c r="L83" s="84">
        <f t="shared" si="1"/>
        <v>0.91404638256195025</v>
      </c>
    </row>
    <row r="84" spans="1:12" ht="18" customHeight="1" x14ac:dyDescent="0.25">
      <c r="A84" s="79">
        <v>8920</v>
      </c>
      <c r="B84" s="80" t="s">
        <v>220</v>
      </c>
      <c r="C84" s="81">
        <v>6.5</v>
      </c>
      <c r="D84" s="33">
        <v>49</v>
      </c>
      <c r="E84" s="33" t="s">
        <v>162</v>
      </c>
      <c r="G84" s="82" t="s">
        <v>231</v>
      </c>
      <c r="H84" s="83" t="s">
        <v>151</v>
      </c>
      <c r="J84" s="79">
        <v>8504</v>
      </c>
      <c r="K84" s="33" t="s">
        <v>232</v>
      </c>
      <c r="L84" s="84">
        <f t="shared" si="1"/>
        <v>1.2257316437062276</v>
      </c>
    </row>
    <row r="85" spans="1:12" ht="18" customHeight="1" x14ac:dyDescent="0.25">
      <c r="A85" s="79">
        <v>8932</v>
      </c>
      <c r="B85" s="80" t="s">
        <v>220</v>
      </c>
      <c r="C85" s="81">
        <v>8</v>
      </c>
      <c r="D85" s="33">
        <v>47</v>
      </c>
      <c r="E85" s="33" t="s">
        <v>162</v>
      </c>
      <c r="G85" s="82" t="s">
        <v>231</v>
      </c>
      <c r="H85" s="83" t="s">
        <v>151</v>
      </c>
      <c r="J85" s="79">
        <v>8504</v>
      </c>
      <c r="K85" s="33" t="s">
        <v>233</v>
      </c>
      <c r="L85" s="84">
        <f t="shared" si="1"/>
        <v>1.3879556343559707</v>
      </c>
    </row>
    <row r="86" spans="1:12" ht="18" customHeight="1" x14ac:dyDescent="0.25">
      <c r="A86" s="79">
        <v>8933</v>
      </c>
      <c r="B86" s="80" t="s">
        <v>220</v>
      </c>
      <c r="C86" s="81">
        <v>8.5</v>
      </c>
      <c r="D86" s="33">
        <v>43</v>
      </c>
      <c r="E86" s="33" t="s">
        <v>162</v>
      </c>
      <c r="G86" s="82" t="s">
        <v>231</v>
      </c>
      <c r="H86" s="83" t="s">
        <v>151</v>
      </c>
      <c r="J86" s="79">
        <v>8504</v>
      </c>
      <c r="K86" s="33" t="s">
        <v>233</v>
      </c>
      <c r="L86" s="84">
        <f t="shared" si="1"/>
        <v>1.2343710235035994</v>
      </c>
    </row>
    <row r="87" spans="1:12" ht="18" customHeight="1" x14ac:dyDescent="0.25">
      <c r="A87" s="79">
        <v>8934</v>
      </c>
      <c r="B87" s="80" t="s">
        <v>220</v>
      </c>
      <c r="C87" s="81">
        <v>5.5</v>
      </c>
      <c r="D87" s="33">
        <v>61</v>
      </c>
      <c r="E87" s="33" t="s">
        <v>162</v>
      </c>
      <c r="G87" s="82" t="s">
        <v>231</v>
      </c>
      <c r="H87" s="83" t="s">
        <v>151</v>
      </c>
      <c r="J87" s="79">
        <v>8504</v>
      </c>
      <c r="K87" s="33" t="s">
        <v>233</v>
      </c>
      <c r="L87" s="84">
        <f t="shared" si="1"/>
        <v>1.6073566113010478</v>
      </c>
    </row>
    <row r="88" spans="1:12" ht="18" customHeight="1" x14ac:dyDescent="0.25">
      <c r="A88" s="79">
        <v>8936</v>
      </c>
      <c r="B88" s="80" t="s">
        <v>220</v>
      </c>
      <c r="C88" s="81">
        <v>8.5</v>
      </c>
      <c r="D88" s="33">
        <v>43</v>
      </c>
      <c r="E88" s="33" t="s">
        <v>162</v>
      </c>
      <c r="G88" s="82" t="s">
        <v>231</v>
      </c>
      <c r="H88" s="83" t="s">
        <v>151</v>
      </c>
      <c r="J88" s="79">
        <v>8504</v>
      </c>
      <c r="K88" s="33" t="s">
        <v>233</v>
      </c>
      <c r="L88" s="84">
        <f t="shared" si="1"/>
        <v>1.2343710235035994</v>
      </c>
    </row>
    <row r="89" spans="1:12" ht="18" customHeight="1" x14ac:dyDescent="0.25">
      <c r="A89" s="79">
        <v>8937</v>
      </c>
      <c r="B89" s="80" t="s">
        <v>220</v>
      </c>
      <c r="C89" s="81">
        <v>10</v>
      </c>
      <c r="D89" s="33">
        <v>40</v>
      </c>
      <c r="E89" s="33" t="s">
        <v>162</v>
      </c>
      <c r="G89" s="82" t="s">
        <v>231</v>
      </c>
      <c r="H89" s="83" t="s">
        <v>151</v>
      </c>
      <c r="J89" s="79">
        <v>8504</v>
      </c>
      <c r="K89" s="33" t="s">
        <v>233</v>
      </c>
      <c r="L89" s="84">
        <f t="shared" si="1"/>
        <v>1.2566370614359172</v>
      </c>
    </row>
    <row r="90" spans="1:12" ht="18" customHeight="1" x14ac:dyDescent="0.25">
      <c r="A90" s="79">
        <v>8938</v>
      </c>
      <c r="B90" s="80" t="s">
        <v>220</v>
      </c>
      <c r="C90" s="81">
        <v>13</v>
      </c>
      <c r="D90" s="33">
        <v>44</v>
      </c>
      <c r="E90" s="33" t="s">
        <v>162</v>
      </c>
      <c r="G90" s="82" t="s">
        <v>231</v>
      </c>
      <c r="H90" s="83" t="s">
        <v>151</v>
      </c>
      <c r="J90" s="79">
        <v>8504</v>
      </c>
      <c r="K90" s="33" t="s">
        <v>233</v>
      </c>
      <c r="L90" s="84">
        <f t="shared" si="1"/>
        <v>1.9766900976386981</v>
      </c>
    </row>
    <row r="91" spans="1:12" ht="18" customHeight="1" x14ac:dyDescent="0.25">
      <c r="A91" s="79">
        <v>8939</v>
      </c>
      <c r="B91" s="80" t="s">
        <v>220</v>
      </c>
      <c r="C91" s="81">
        <v>4</v>
      </c>
      <c r="D91" s="33">
        <v>45</v>
      </c>
      <c r="E91" s="33" t="s">
        <v>162</v>
      </c>
      <c r="G91" s="82" t="s">
        <v>231</v>
      </c>
      <c r="H91" s="83" t="s">
        <v>151</v>
      </c>
      <c r="J91" s="79">
        <v>8504</v>
      </c>
      <c r="K91" s="33" t="s">
        <v>233</v>
      </c>
      <c r="L91" s="84">
        <f t="shared" si="1"/>
        <v>0.63617251235193306</v>
      </c>
    </row>
    <row r="92" spans="1:12" ht="18" customHeight="1" x14ac:dyDescent="0.25">
      <c r="A92" s="79">
        <v>8940</v>
      </c>
      <c r="B92" s="80" t="s">
        <v>220</v>
      </c>
      <c r="C92" s="81">
        <v>11</v>
      </c>
      <c r="D92" s="33">
        <v>50</v>
      </c>
      <c r="E92" s="33" t="s">
        <v>162</v>
      </c>
      <c r="G92" s="82" t="s">
        <v>231</v>
      </c>
      <c r="H92" s="83" t="s">
        <v>151</v>
      </c>
      <c r="J92" s="79">
        <v>8504</v>
      </c>
      <c r="K92" s="33" t="s">
        <v>233</v>
      </c>
      <c r="L92" s="84">
        <f t="shared" si="1"/>
        <v>2.1598449493429825</v>
      </c>
    </row>
    <row r="93" spans="1:12" ht="18" customHeight="1" x14ac:dyDescent="0.25">
      <c r="A93" s="79">
        <v>8941</v>
      </c>
      <c r="B93" s="80" t="s">
        <v>220</v>
      </c>
      <c r="C93" s="81">
        <v>8.5</v>
      </c>
      <c r="D93" s="33">
        <v>49</v>
      </c>
      <c r="E93" s="33" t="s">
        <v>162</v>
      </c>
      <c r="G93" s="82" t="s">
        <v>231</v>
      </c>
      <c r="H93" s="83" t="s">
        <v>151</v>
      </c>
      <c r="J93" s="79">
        <v>8504</v>
      </c>
      <c r="K93" s="33" t="s">
        <v>233</v>
      </c>
      <c r="L93" s="84">
        <f t="shared" si="1"/>
        <v>1.6028798417696823</v>
      </c>
    </row>
    <row r="94" spans="1:12" ht="18" customHeight="1" x14ac:dyDescent="0.25">
      <c r="A94" s="79">
        <v>8942</v>
      </c>
      <c r="B94" s="80" t="s">
        <v>220</v>
      </c>
      <c r="C94" s="81">
        <v>4.5</v>
      </c>
      <c r="D94" s="33">
        <v>59</v>
      </c>
      <c r="E94" s="33" t="s">
        <v>162</v>
      </c>
      <c r="G94" s="82" t="s">
        <v>231</v>
      </c>
      <c r="H94" s="83" t="s">
        <v>151</v>
      </c>
      <c r="J94" s="79">
        <v>8504</v>
      </c>
      <c r="K94" s="33" t="s">
        <v>233</v>
      </c>
      <c r="L94" s="84">
        <f t="shared" si="1"/>
        <v>1.2302869530539329</v>
      </c>
    </row>
    <row r="95" spans="1:12" ht="18" customHeight="1" x14ac:dyDescent="0.25">
      <c r="A95" s="79">
        <v>8943</v>
      </c>
      <c r="B95" s="80" t="s">
        <v>220</v>
      </c>
      <c r="C95" s="81">
        <v>5.5</v>
      </c>
      <c r="D95" s="33">
        <v>64</v>
      </c>
      <c r="E95" s="33" t="s">
        <v>162</v>
      </c>
      <c r="G95" s="82" t="s">
        <v>231</v>
      </c>
      <c r="H95" s="83" t="s">
        <v>151</v>
      </c>
      <c r="J95" s="79">
        <v>8504</v>
      </c>
      <c r="K95" s="33" t="s">
        <v>233</v>
      </c>
      <c r="L95" s="84">
        <f t="shared" si="1"/>
        <v>1.7693449825017713</v>
      </c>
    </row>
    <row r="96" spans="1:12" ht="18" customHeight="1" x14ac:dyDescent="0.25">
      <c r="A96" s="79">
        <v>8944</v>
      </c>
      <c r="B96" s="80" t="s">
        <v>220</v>
      </c>
      <c r="C96" s="81">
        <v>8.5</v>
      </c>
      <c r="D96" s="33">
        <v>39</v>
      </c>
      <c r="E96" s="33" t="s">
        <v>162</v>
      </c>
      <c r="G96" s="82" t="s">
        <v>231</v>
      </c>
      <c r="H96" s="83" t="s">
        <v>151</v>
      </c>
      <c r="J96" s="79">
        <v>8504</v>
      </c>
      <c r="K96" s="33" t="s">
        <v>233</v>
      </c>
      <c r="L96" s="84">
        <f t="shared" si="1"/>
        <v>1.0154020155483909</v>
      </c>
    </row>
    <row r="97" spans="1:12" ht="18" customHeight="1" x14ac:dyDescent="0.25">
      <c r="A97" s="79">
        <v>8945</v>
      </c>
      <c r="B97" s="80" t="s">
        <v>220</v>
      </c>
      <c r="C97" s="81">
        <v>10</v>
      </c>
      <c r="D97" s="33">
        <v>40</v>
      </c>
      <c r="E97" s="33" t="s">
        <v>162</v>
      </c>
      <c r="G97" s="82" t="s">
        <v>231</v>
      </c>
      <c r="H97" s="83" t="s">
        <v>151</v>
      </c>
      <c r="J97" s="79">
        <v>8504</v>
      </c>
      <c r="K97" s="33" t="s">
        <v>233</v>
      </c>
      <c r="L97" s="84">
        <f t="shared" si="1"/>
        <v>1.2566370614359172</v>
      </c>
    </row>
    <row r="98" spans="1:12" ht="18" customHeight="1" x14ac:dyDescent="0.25">
      <c r="A98" s="79">
        <v>8946</v>
      </c>
      <c r="B98" s="80" t="s">
        <v>220</v>
      </c>
      <c r="C98" s="81">
        <v>7.5</v>
      </c>
      <c r="D98" s="33">
        <v>53</v>
      </c>
      <c r="E98" s="33" t="s">
        <v>162</v>
      </c>
      <c r="G98" s="82" t="s">
        <v>231</v>
      </c>
      <c r="H98" s="83" t="s">
        <v>151</v>
      </c>
      <c r="J98" s="79">
        <v>8504</v>
      </c>
      <c r="K98" s="33" t="s">
        <v>233</v>
      </c>
      <c r="L98" s="84">
        <f t="shared" si="1"/>
        <v>1.6546375807375742</v>
      </c>
    </row>
    <row r="99" spans="1:12" ht="18" customHeight="1" x14ac:dyDescent="0.25">
      <c r="A99" s="79">
        <v>8947</v>
      </c>
      <c r="B99" s="80" t="s">
        <v>220</v>
      </c>
      <c r="C99" s="81">
        <v>9.5</v>
      </c>
      <c r="D99" s="33">
        <v>50</v>
      </c>
      <c r="E99" s="33" t="s">
        <v>162</v>
      </c>
      <c r="G99" s="82" t="s">
        <v>231</v>
      </c>
      <c r="H99" s="83" t="s">
        <v>151</v>
      </c>
      <c r="J99" s="79">
        <v>8504</v>
      </c>
      <c r="K99" s="33" t="s">
        <v>233</v>
      </c>
      <c r="L99" s="84">
        <f t="shared" si="1"/>
        <v>1.8653206380689396</v>
      </c>
    </row>
    <row r="100" spans="1:12" ht="18" customHeight="1" x14ac:dyDescent="0.25">
      <c r="A100" s="79">
        <v>8948</v>
      </c>
      <c r="B100" s="80" t="s">
        <v>220</v>
      </c>
      <c r="C100" s="81">
        <v>9.5</v>
      </c>
      <c r="D100" s="33">
        <v>58</v>
      </c>
      <c r="E100" s="33" t="s">
        <v>162</v>
      </c>
      <c r="G100" s="82" t="s">
        <v>231</v>
      </c>
      <c r="H100" s="83" t="s">
        <v>151</v>
      </c>
      <c r="J100" s="79">
        <v>8504</v>
      </c>
      <c r="K100" s="33" t="s">
        <v>233</v>
      </c>
      <c r="L100" s="84">
        <f t="shared" si="1"/>
        <v>2.5099754505855651</v>
      </c>
    </row>
    <row r="101" spans="1:12" ht="18" customHeight="1" x14ac:dyDescent="0.25">
      <c r="A101" s="79">
        <v>8949</v>
      </c>
      <c r="B101" s="80" t="s">
        <v>220</v>
      </c>
      <c r="C101" s="81">
        <v>4.5</v>
      </c>
      <c r="D101" s="33">
        <v>53</v>
      </c>
      <c r="E101" s="33" t="s">
        <v>162</v>
      </c>
      <c r="G101" s="82" t="s">
        <v>231</v>
      </c>
      <c r="H101" s="83" t="s">
        <v>151</v>
      </c>
      <c r="J101" s="79">
        <v>8504</v>
      </c>
      <c r="K101" s="33" t="s">
        <v>233</v>
      </c>
      <c r="L101" s="84">
        <f t="shared" si="1"/>
        <v>0.99278254844254465</v>
      </c>
    </row>
    <row r="102" spans="1:12" ht="18" customHeight="1" x14ac:dyDescent="0.25">
      <c r="A102" s="79">
        <v>8923</v>
      </c>
      <c r="B102" s="80" t="s">
        <v>220</v>
      </c>
      <c r="C102" s="81">
        <v>9.5</v>
      </c>
      <c r="D102" s="33">
        <v>57</v>
      </c>
      <c r="E102" s="33" t="s">
        <v>162</v>
      </c>
      <c r="G102" s="82" t="s">
        <v>231</v>
      </c>
      <c r="H102" s="83" t="s">
        <v>151</v>
      </c>
      <c r="J102" s="79">
        <v>8504</v>
      </c>
      <c r="K102" s="33" t="s">
        <v>234</v>
      </c>
      <c r="L102" s="84">
        <f t="shared" si="1"/>
        <v>2.4241707012343943</v>
      </c>
    </row>
    <row r="103" spans="1:12" ht="18" customHeight="1" x14ac:dyDescent="0.25">
      <c r="A103" s="79">
        <v>8924</v>
      </c>
      <c r="B103" s="80" t="s">
        <v>220</v>
      </c>
      <c r="C103" s="81">
        <v>7.5</v>
      </c>
      <c r="D103" s="33">
        <v>51</v>
      </c>
      <c r="E103" s="33" t="s">
        <v>162</v>
      </c>
      <c r="G103" s="82" t="s">
        <v>231</v>
      </c>
      <c r="H103" s="83" t="s">
        <v>151</v>
      </c>
      <c r="J103" s="79">
        <v>8504</v>
      </c>
      <c r="K103" s="33" t="s">
        <v>234</v>
      </c>
      <c r="L103" s="84">
        <f t="shared" si="1"/>
        <v>1.5321154672475723</v>
      </c>
    </row>
    <row r="104" spans="1:12" ht="18" customHeight="1" x14ac:dyDescent="0.25">
      <c r="A104" s="79">
        <v>8925</v>
      </c>
      <c r="B104" s="80" t="s">
        <v>220</v>
      </c>
      <c r="C104" s="81">
        <v>6</v>
      </c>
      <c r="D104" s="33">
        <v>38</v>
      </c>
      <c r="E104" s="33" t="s">
        <v>162</v>
      </c>
      <c r="G104" s="82" t="s">
        <v>231</v>
      </c>
      <c r="H104" s="83" t="s">
        <v>151</v>
      </c>
      <c r="J104" s="79">
        <v>8504</v>
      </c>
      <c r="K104" s="33" t="s">
        <v>234</v>
      </c>
      <c r="L104" s="84">
        <f t="shared" si="1"/>
        <v>0.68046896876754903</v>
      </c>
    </row>
    <row r="105" spans="1:12" ht="18" customHeight="1" x14ac:dyDescent="0.25">
      <c r="A105" s="79">
        <v>8926</v>
      </c>
      <c r="B105" s="80" t="s">
        <v>220</v>
      </c>
      <c r="C105" s="81">
        <v>4</v>
      </c>
      <c r="D105" s="33">
        <v>44</v>
      </c>
      <c r="E105" s="33" t="s">
        <v>162</v>
      </c>
      <c r="G105" s="82" t="s">
        <v>231</v>
      </c>
      <c r="H105" s="83" t="s">
        <v>151</v>
      </c>
      <c r="J105" s="79">
        <v>8504</v>
      </c>
      <c r="K105" s="33" t="s">
        <v>234</v>
      </c>
      <c r="L105" s="84">
        <f t="shared" si="1"/>
        <v>0.60821233773498395</v>
      </c>
    </row>
    <row r="106" spans="1:12" ht="18" customHeight="1" x14ac:dyDescent="0.25">
      <c r="A106" s="79">
        <v>8927</v>
      </c>
      <c r="B106" s="80" t="s">
        <v>220</v>
      </c>
      <c r="C106" s="81">
        <v>4</v>
      </c>
      <c r="D106" s="33">
        <v>47</v>
      </c>
      <c r="E106" s="33" t="s">
        <v>162</v>
      </c>
      <c r="G106" s="82" t="s">
        <v>231</v>
      </c>
      <c r="H106" s="83" t="s">
        <v>151</v>
      </c>
      <c r="J106" s="79">
        <v>8504</v>
      </c>
      <c r="K106" s="33" t="s">
        <v>234</v>
      </c>
      <c r="L106" s="84">
        <f t="shared" si="1"/>
        <v>0.69397781717798535</v>
      </c>
    </row>
    <row r="107" spans="1:12" ht="18" customHeight="1" x14ac:dyDescent="0.25">
      <c r="A107" s="79">
        <v>8928</v>
      </c>
      <c r="B107" s="80" t="s">
        <v>220</v>
      </c>
      <c r="C107" s="81">
        <v>7</v>
      </c>
      <c r="D107" s="33">
        <v>57</v>
      </c>
      <c r="E107" s="33" t="s">
        <v>162</v>
      </c>
      <c r="G107" s="82" t="s">
        <v>231</v>
      </c>
      <c r="H107" s="83" t="s">
        <v>151</v>
      </c>
      <c r="J107" s="79">
        <v>8504</v>
      </c>
      <c r="K107" s="33" t="s">
        <v>234</v>
      </c>
      <c r="L107" s="84">
        <f t="shared" si="1"/>
        <v>1.7862310430148165</v>
      </c>
    </row>
    <row r="108" spans="1:12" ht="18" customHeight="1" x14ac:dyDescent="0.25">
      <c r="A108" s="79">
        <v>8929</v>
      </c>
      <c r="B108" s="80" t="s">
        <v>220</v>
      </c>
      <c r="C108" s="81">
        <v>5</v>
      </c>
      <c r="D108" s="33">
        <v>51</v>
      </c>
      <c r="E108" s="33" t="s">
        <v>162</v>
      </c>
      <c r="G108" s="82" t="s">
        <v>231</v>
      </c>
      <c r="H108" s="83" t="s">
        <v>151</v>
      </c>
      <c r="J108" s="79">
        <v>8504</v>
      </c>
      <c r="K108" s="33" t="s">
        <v>234</v>
      </c>
      <c r="L108" s="84">
        <f t="shared" si="1"/>
        <v>1.0214103114983815</v>
      </c>
    </row>
    <row r="109" spans="1:12" ht="18" customHeight="1" x14ac:dyDescent="0.25">
      <c r="A109" s="79">
        <v>8930</v>
      </c>
      <c r="B109" s="80" t="s">
        <v>220</v>
      </c>
      <c r="C109" s="81">
        <v>5.5</v>
      </c>
      <c r="D109" s="33">
        <v>54</v>
      </c>
      <c r="E109" s="33" t="s">
        <v>162</v>
      </c>
      <c r="G109" s="82" t="s">
        <v>231</v>
      </c>
      <c r="H109" s="83" t="s">
        <v>151</v>
      </c>
      <c r="J109" s="79">
        <v>8504</v>
      </c>
      <c r="K109" s="33" t="s">
        <v>234</v>
      </c>
      <c r="L109" s="84">
        <f t="shared" si="1"/>
        <v>1.2596215744568275</v>
      </c>
    </row>
    <row r="110" spans="1:12" ht="18" customHeight="1" x14ac:dyDescent="0.25">
      <c r="A110" s="79">
        <v>8931</v>
      </c>
      <c r="B110" s="80" t="s">
        <v>220</v>
      </c>
      <c r="C110" s="81">
        <v>6.5</v>
      </c>
      <c r="D110" s="33">
        <v>53</v>
      </c>
      <c r="E110" s="33" t="s">
        <v>162</v>
      </c>
      <c r="G110" s="82" t="s">
        <v>231</v>
      </c>
      <c r="H110" s="83" t="s">
        <v>151</v>
      </c>
      <c r="J110" s="79">
        <v>8504</v>
      </c>
      <c r="K110" s="33" t="s">
        <v>234</v>
      </c>
      <c r="L110" s="84">
        <f t="shared" si="1"/>
        <v>1.434019236639231</v>
      </c>
    </row>
    <row r="111" spans="1:12" ht="18" customHeight="1" x14ac:dyDescent="0.25">
      <c r="A111" s="79">
        <v>8950</v>
      </c>
      <c r="B111" s="80" t="s">
        <v>220</v>
      </c>
      <c r="C111" s="81">
        <v>8.5</v>
      </c>
      <c r="D111" s="33">
        <v>51</v>
      </c>
      <c r="E111" s="33" t="s">
        <v>162</v>
      </c>
      <c r="G111" s="82" t="s">
        <v>231</v>
      </c>
      <c r="H111" s="83" t="s">
        <v>151</v>
      </c>
      <c r="J111" s="79">
        <v>8504</v>
      </c>
      <c r="K111" s="33" t="s">
        <v>235</v>
      </c>
      <c r="L111" s="84">
        <f t="shared" si="1"/>
        <v>1.7363975295472487</v>
      </c>
    </row>
    <row r="112" spans="1:12" ht="18" customHeight="1" x14ac:dyDescent="0.25">
      <c r="A112" s="79">
        <v>28288</v>
      </c>
      <c r="B112" s="80" t="s">
        <v>237</v>
      </c>
      <c r="C112" s="81">
        <v>7</v>
      </c>
      <c r="D112" s="33">
        <v>57</v>
      </c>
      <c r="E112" s="33" t="s">
        <v>162</v>
      </c>
      <c r="G112" s="82" t="s">
        <v>231</v>
      </c>
      <c r="H112" s="83" t="s">
        <v>151</v>
      </c>
      <c r="J112" s="79">
        <v>8503</v>
      </c>
      <c r="K112" s="33" t="s">
        <v>238</v>
      </c>
      <c r="L112" s="84">
        <f t="shared" si="1"/>
        <v>1.7862310430148165</v>
      </c>
    </row>
    <row r="113" spans="1:12" ht="18" customHeight="1" x14ac:dyDescent="0.25">
      <c r="A113" s="79">
        <v>28289</v>
      </c>
      <c r="B113" s="80" t="s">
        <v>239</v>
      </c>
      <c r="C113" s="81">
        <v>4.8</v>
      </c>
      <c r="D113" s="33">
        <v>46</v>
      </c>
      <c r="E113" s="33" t="s">
        <v>198</v>
      </c>
      <c r="G113" s="82" t="s">
        <v>231</v>
      </c>
      <c r="H113" s="83" t="s">
        <v>151</v>
      </c>
      <c r="J113" s="79">
        <v>8502</v>
      </c>
      <c r="K113" s="33" t="s">
        <v>238</v>
      </c>
      <c r="L113" s="84">
        <f t="shared" si="1"/>
        <v>0.79771320659952016</v>
      </c>
    </row>
    <row r="114" spans="1:12" ht="18" customHeight="1" x14ac:dyDescent="0.25">
      <c r="A114" s="79">
        <v>28290</v>
      </c>
      <c r="B114" s="80" t="s">
        <v>240</v>
      </c>
      <c r="C114" s="81">
        <v>11.5</v>
      </c>
      <c r="D114" s="33">
        <v>57</v>
      </c>
      <c r="E114" s="33" t="s">
        <v>241</v>
      </c>
      <c r="G114" s="82" t="s">
        <v>231</v>
      </c>
      <c r="H114" s="83" t="s">
        <v>151</v>
      </c>
      <c r="J114" s="79">
        <v>8501</v>
      </c>
      <c r="K114" s="33" t="s">
        <v>238</v>
      </c>
      <c r="L114" s="84">
        <f t="shared" si="1"/>
        <v>2.9345224278100557</v>
      </c>
    </row>
    <row r="115" spans="1:12" ht="18" customHeight="1" x14ac:dyDescent="0.25">
      <c r="A115" s="79">
        <v>28396</v>
      </c>
      <c r="B115" s="80" t="s">
        <v>220</v>
      </c>
      <c r="C115" s="81">
        <v>7.8</v>
      </c>
      <c r="D115" s="33">
        <v>39</v>
      </c>
      <c r="E115" s="33" t="s">
        <v>162</v>
      </c>
      <c r="G115" s="82" t="s">
        <v>231</v>
      </c>
      <c r="H115" s="83" t="s">
        <v>151</v>
      </c>
      <c r="J115" s="79">
        <v>8504</v>
      </c>
      <c r="K115" s="33" t="s">
        <v>242</v>
      </c>
      <c r="L115" s="84">
        <f t="shared" si="1"/>
        <v>0.93178067309146462</v>
      </c>
    </row>
    <row r="116" spans="1:12" ht="18" customHeight="1" x14ac:dyDescent="0.25">
      <c r="A116" s="79">
        <v>28398</v>
      </c>
      <c r="B116" s="80" t="s">
        <v>220</v>
      </c>
      <c r="C116" s="81">
        <v>4</v>
      </c>
      <c r="D116" s="33">
        <v>44</v>
      </c>
      <c r="E116" s="33" t="s">
        <v>162</v>
      </c>
      <c r="G116" s="82" t="s">
        <v>231</v>
      </c>
      <c r="H116" s="83" t="s">
        <v>151</v>
      </c>
      <c r="J116" s="79">
        <v>8504</v>
      </c>
      <c r="K116" s="33" t="s">
        <v>242</v>
      </c>
      <c r="L116" s="84">
        <f t="shared" si="1"/>
        <v>0.60821233773498395</v>
      </c>
    </row>
    <row r="117" spans="1:12" ht="18" customHeight="1" x14ac:dyDescent="0.25">
      <c r="A117" s="79">
        <v>28399</v>
      </c>
      <c r="B117" s="80" t="s">
        <v>220</v>
      </c>
      <c r="C117" s="81">
        <v>4</v>
      </c>
      <c r="D117" s="33">
        <v>41</v>
      </c>
      <c r="E117" s="33" t="s">
        <v>162</v>
      </c>
      <c r="G117" s="82" t="s">
        <v>231</v>
      </c>
      <c r="H117" s="83" t="s">
        <v>151</v>
      </c>
      <c r="J117" s="79">
        <v>8504</v>
      </c>
      <c r="K117" s="33" t="s">
        <v>242</v>
      </c>
      <c r="L117" s="84">
        <f t="shared" si="1"/>
        <v>0.52810172506844422</v>
      </c>
    </row>
    <row r="118" spans="1:12" ht="18" customHeight="1" x14ac:dyDescent="0.25">
      <c r="A118" s="79">
        <v>28400</v>
      </c>
      <c r="B118" s="80" t="s">
        <v>220</v>
      </c>
      <c r="C118" s="81">
        <v>4</v>
      </c>
      <c r="D118" s="33">
        <v>37</v>
      </c>
      <c r="E118" s="33" t="s">
        <v>162</v>
      </c>
      <c r="G118" s="82" t="s">
        <v>231</v>
      </c>
      <c r="H118" s="83" t="s">
        <v>151</v>
      </c>
      <c r="J118" s="79">
        <v>8504</v>
      </c>
      <c r="K118" s="33" t="s">
        <v>242</v>
      </c>
      <c r="L118" s="84">
        <f t="shared" si="1"/>
        <v>0.43008403427644271</v>
      </c>
    </row>
    <row r="119" spans="1:12" ht="18" customHeight="1" x14ac:dyDescent="0.25">
      <c r="A119" s="79">
        <v>28393</v>
      </c>
      <c r="B119" s="80" t="s">
        <v>237</v>
      </c>
      <c r="C119" s="81">
        <v>4</v>
      </c>
      <c r="D119" s="33">
        <v>51</v>
      </c>
      <c r="E119" s="33" t="s">
        <v>138</v>
      </c>
      <c r="G119" s="82" t="s">
        <v>231</v>
      </c>
      <c r="H119" s="83" t="s">
        <v>151</v>
      </c>
      <c r="J119" s="79">
        <v>8503</v>
      </c>
      <c r="K119" s="33" t="s">
        <v>242</v>
      </c>
      <c r="L119" s="84">
        <f t="shared" si="1"/>
        <v>0.81712824919870519</v>
      </c>
    </row>
    <row r="120" spans="1:12" ht="18" customHeight="1" x14ac:dyDescent="0.25">
      <c r="A120" s="79">
        <v>28394</v>
      </c>
      <c r="B120" s="80" t="s">
        <v>237</v>
      </c>
      <c r="C120" s="81">
        <v>6.5</v>
      </c>
      <c r="D120" s="33">
        <v>64</v>
      </c>
      <c r="E120" s="33" t="s">
        <v>162</v>
      </c>
      <c r="G120" s="82" t="s">
        <v>231</v>
      </c>
      <c r="H120" s="83" t="s">
        <v>151</v>
      </c>
      <c r="J120" s="79">
        <v>8503</v>
      </c>
      <c r="K120" s="33" t="s">
        <v>242</v>
      </c>
      <c r="L120" s="84">
        <f t="shared" si="1"/>
        <v>2.0910440702293664</v>
      </c>
    </row>
    <row r="121" spans="1:12" ht="18" customHeight="1" x14ac:dyDescent="0.25">
      <c r="A121" s="79">
        <v>28395</v>
      </c>
      <c r="B121" s="80" t="s">
        <v>237</v>
      </c>
      <c r="C121" s="81">
        <v>7.5</v>
      </c>
      <c r="D121" s="33">
        <v>70</v>
      </c>
      <c r="E121" s="33" t="s">
        <v>162</v>
      </c>
      <c r="G121" s="82" t="s">
        <v>231</v>
      </c>
      <c r="H121" s="83" t="s">
        <v>151</v>
      </c>
      <c r="J121" s="79">
        <v>8503</v>
      </c>
      <c r="K121" s="33" t="s">
        <v>242</v>
      </c>
      <c r="L121" s="84">
        <f t="shared" si="1"/>
        <v>2.8863382504856223</v>
      </c>
    </row>
    <row r="122" spans="1:12" ht="18" customHeight="1" x14ac:dyDescent="0.25">
      <c r="A122" s="79">
        <v>28397</v>
      </c>
      <c r="B122" s="80" t="s">
        <v>237</v>
      </c>
      <c r="C122" s="81">
        <v>7</v>
      </c>
      <c r="D122" s="33">
        <v>55</v>
      </c>
      <c r="E122" s="33" t="s">
        <v>138</v>
      </c>
      <c r="G122" s="82" t="s">
        <v>231</v>
      </c>
      <c r="H122" s="83" t="s">
        <v>151</v>
      </c>
      <c r="J122" s="79">
        <v>8503</v>
      </c>
      <c r="K122" s="33" t="s">
        <v>242</v>
      </c>
      <c r="L122" s="84">
        <f t="shared" si="1"/>
        <v>1.6630806109940968</v>
      </c>
    </row>
    <row r="123" spans="1:12" ht="18" customHeight="1" x14ac:dyDescent="0.25">
      <c r="A123" s="79">
        <v>28401</v>
      </c>
      <c r="B123" s="80" t="s">
        <v>237</v>
      </c>
      <c r="C123" s="81">
        <v>11</v>
      </c>
      <c r="D123" s="33">
        <v>70</v>
      </c>
      <c r="E123" s="33" t="s">
        <v>162</v>
      </c>
      <c r="G123" s="82" t="s">
        <v>231</v>
      </c>
      <c r="H123" s="83" t="s">
        <v>151</v>
      </c>
      <c r="J123" s="79">
        <v>8503</v>
      </c>
      <c r="K123" s="33" t="s">
        <v>242</v>
      </c>
      <c r="L123" s="84">
        <f t="shared" si="1"/>
        <v>4.2332961007122458</v>
      </c>
    </row>
    <row r="124" spans="1:12" ht="18" customHeight="1" x14ac:dyDescent="0.25">
      <c r="A124" s="79">
        <v>28413</v>
      </c>
      <c r="B124" s="80" t="s">
        <v>237</v>
      </c>
      <c r="C124" s="81">
        <v>7</v>
      </c>
      <c r="D124" s="33">
        <v>53</v>
      </c>
      <c r="E124" s="33" t="s">
        <v>162</v>
      </c>
      <c r="G124" s="82" t="s">
        <v>231</v>
      </c>
      <c r="H124" s="83" t="s">
        <v>151</v>
      </c>
      <c r="J124" s="79">
        <v>8503</v>
      </c>
      <c r="K124" s="33" t="s">
        <v>243</v>
      </c>
      <c r="L124" s="84">
        <f t="shared" si="1"/>
        <v>1.5443284086884026</v>
      </c>
    </row>
    <row r="125" spans="1:12" ht="18" customHeight="1" x14ac:dyDescent="0.25">
      <c r="A125" s="79">
        <v>28414</v>
      </c>
      <c r="B125" s="80" t="s">
        <v>237</v>
      </c>
      <c r="C125" s="81">
        <v>6.5</v>
      </c>
      <c r="D125" s="33">
        <v>51</v>
      </c>
      <c r="E125" s="33" t="s">
        <v>162</v>
      </c>
      <c r="G125" s="82" t="s">
        <v>231</v>
      </c>
      <c r="H125" s="83" t="s">
        <v>151</v>
      </c>
      <c r="J125" s="79">
        <v>8503</v>
      </c>
      <c r="K125" s="33" t="s">
        <v>243</v>
      </c>
      <c r="L125" s="84">
        <f t="shared" si="1"/>
        <v>1.3278334049478959</v>
      </c>
    </row>
    <row r="126" spans="1:12" ht="18" customHeight="1" x14ac:dyDescent="0.25">
      <c r="A126" s="79">
        <v>28415</v>
      </c>
      <c r="B126" s="80" t="s">
        <v>220</v>
      </c>
      <c r="C126" s="81">
        <v>4</v>
      </c>
      <c r="D126" s="33">
        <v>39</v>
      </c>
      <c r="E126" s="33" t="s">
        <v>162</v>
      </c>
      <c r="G126" s="82" t="s">
        <v>231</v>
      </c>
      <c r="H126" s="83" t="s">
        <v>151</v>
      </c>
      <c r="J126" s="79">
        <v>8504</v>
      </c>
      <c r="K126" s="33" t="s">
        <v>243</v>
      </c>
      <c r="L126" s="84">
        <f t="shared" si="1"/>
        <v>0.47783624261100749</v>
      </c>
    </row>
    <row r="127" spans="1:12" ht="18" customHeight="1" x14ac:dyDescent="0.25">
      <c r="A127" s="79">
        <v>28416</v>
      </c>
      <c r="B127" s="80" t="s">
        <v>220</v>
      </c>
      <c r="C127" s="81">
        <v>8</v>
      </c>
      <c r="D127" s="33">
        <v>42</v>
      </c>
      <c r="E127" s="33" t="s">
        <v>162</v>
      </c>
      <c r="G127" s="82" t="s">
        <v>231</v>
      </c>
      <c r="H127" s="83" t="s">
        <v>151</v>
      </c>
      <c r="J127" s="79">
        <v>8504</v>
      </c>
      <c r="K127" s="33" t="s">
        <v>243</v>
      </c>
      <c r="L127" s="84">
        <f t="shared" si="1"/>
        <v>1.108353888186479</v>
      </c>
    </row>
    <row r="128" spans="1:12" ht="18" customHeight="1" x14ac:dyDescent="0.25">
      <c r="A128" s="79">
        <v>28310</v>
      </c>
      <c r="B128" s="80" t="s">
        <v>239</v>
      </c>
      <c r="C128" s="81">
        <v>12</v>
      </c>
      <c r="D128" s="33">
        <v>36</v>
      </c>
      <c r="E128" s="33" t="s">
        <v>198</v>
      </c>
      <c r="G128" s="82" t="s">
        <v>231</v>
      </c>
      <c r="H128" s="83" t="s">
        <v>151</v>
      </c>
      <c r="J128" s="79">
        <v>8502</v>
      </c>
      <c r="K128" s="33" t="s">
        <v>244</v>
      </c>
      <c r="L128" s="84">
        <f t="shared" si="1"/>
        <v>1.2214512237157116</v>
      </c>
    </row>
    <row r="129" spans="1:12" ht="18" customHeight="1" x14ac:dyDescent="0.25">
      <c r="A129" s="79">
        <v>28311</v>
      </c>
      <c r="B129" s="80" t="s">
        <v>239</v>
      </c>
      <c r="C129" s="81">
        <v>10.5</v>
      </c>
      <c r="D129" s="33">
        <v>32</v>
      </c>
      <c r="E129" s="33" t="s">
        <v>198</v>
      </c>
      <c r="G129" s="82" t="s">
        <v>231</v>
      </c>
      <c r="H129" s="83" t="s">
        <v>151</v>
      </c>
      <c r="J129" s="79">
        <v>8502</v>
      </c>
      <c r="K129" s="33" t="s">
        <v>244</v>
      </c>
      <c r="L129" s="84">
        <f t="shared" si="1"/>
        <v>0.84446010528493642</v>
      </c>
    </row>
    <row r="130" spans="1:12" ht="18" customHeight="1" x14ac:dyDescent="0.25">
      <c r="A130" s="79">
        <v>28312</v>
      </c>
      <c r="B130" s="80" t="s">
        <v>239</v>
      </c>
      <c r="C130" s="81">
        <v>7.5</v>
      </c>
      <c r="D130" s="33">
        <v>35</v>
      </c>
      <c r="E130" s="33" t="s">
        <v>198</v>
      </c>
      <c r="G130" s="82" t="s">
        <v>231</v>
      </c>
      <c r="H130" s="83" t="s">
        <v>151</v>
      </c>
      <c r="J130" s="79">
        <v>8502</v>
      </c>
      <c r="K130" s="33" t="s">
        <v>244</v>
      </c>
      <c r="L130" s="84">
        <f t="shared" si="1"/>
        <v>0.72158456262140558</v>
      </c>
    </row>
    <row r="131" spans="1:12" ht="18" customHeight="1" x14ac:dyDescent="0.25">
      <c r="A131" s="79">
        <v>28313</v>
      </c>
      <c r="B131" s="80" t="s">
        <v>239</v>
      </c>
      <c r="C131" s="81">
        <v>8</v>
      </c>
      <c r="D131" s="33">
        <v>35</v>
      </c>
      <c r="E131" s="33" t="s">
        <v>198</v>
      </c>
      <c r="G131" s="82" t="s">
        <v>231</v>
      </c>
      <c r="H131" s="83" t="s">
        <v>151</v>
      </c>
      <c r="J131" s="79">
        <v>8502</v>
      </c>
      <c r="K131" s="33" t="s">
        <v>244</v>
      </c>
      <c r="L131" s="84">
        <f t="shared" ref="L131:L194" si="2">(PI()*((D131)^2)/4)*C131/10000</f>
        <v>0.76969020012949929</v>
      </c>
    </row>
    <row r="132" spans="1:12" ht="18" customHeight="1" x14ac:dyDescent="0.25">
      <c r="A132" s="79">
        <v>28314</v>
      </c>
      <c r="B132" s="80" t="s">
        <v>239</v>
      </c>
      <c r="C132" s="81">
        <v>7.5</v>
      </c>
      <c r="D132" s="33">
        <v>34</v>
      </c>
      <c r="E132" s="33" t="s">
        <v>198</v>
      </c>
      <c r="G132" s="82" t="s">
        <v>231</v>
      </c>
      <c r="H132" s="83" t="s">
        <v>151</v>
      </c>
      <c r="J132" s="79">
        <v>8502</v>
      </c>
      <c r="K132" s="33" t="s">
        <v>244</v>
      </c>
      <c r="L132" s="84">
        <f t="shared" si="2"/>
        <v>0.68094020766558772</v>
      </c>
    </row>
    <row r="133" spans="1:12" ht="18" customHeight="1" x14ac:dyDescent="0.25">
      <c r="A133" s="79">
        <v>28316</v>
      </c>
      <c r="B133" s="80" t="s">
        <v>237</v>
      </c>
      <c r="C133" s="81">
        <v>4.8</v>
      </c>
      <c r="D133" s="33">
        <v>55</v>
      </c>
      <c r="E133" s="33" t="s">
        <v>162</v>
      </c>
      <c r="G133" s="82" t="s">
        <v>231</v>
      </c>
      <c r="H133" s="83" t="s">
        <v>151</v>
      </c>
      <c r="J133" s="79">
        <v>8503</v>
      </c>
      <c r="K133" s="33" t="s">
        <v>244</v>
      </c>
      <c r="L133" s="84">
        <f t="shared" si="2"/>
        <v>1.140398133253095</v>
      </c>
    </row>
    <row r="134" spans="1:12" ht="18" customHeight="1" x14ac:dyDescent="0.25">
      <c r="A134" s="79">
        <v>28318</v>
      </c>
      <c r="B134" s="80" t="s">
        <v>237</v>
      </c>
      <c r="C134" s="81">
        <v>5.4</v>
      </c>
      <c r="D134" s="33">
        <v>65</v>
      </c>
      <c r="E134" s="33" t="s">
        <v>162</v>
      </c>
      <c r="G134" s="82" t="s">
        <v>231</v>
      </c>
      <c r="H134" s="83" t="s">
        <v>151</v>
      </c>
      <c r="J134" s="79">
        <v>8503</v>
      </c>
      <c r="K134" s="33" t="s">
        <v>244</v>
      </c>
      <c r="L134" s="84">
        <f t="shared" si="2"/>
        <v>1.7918859097912785</v>
      </c>
    </row>
    <row r="135" spans="1:12" ht="18" customHeight="1" x14ac:dyDescent="0.25">
      <c r="A135" s="79">
        <v>28321</v>
      </c>
      <c r="B135" s="80" t="s">
        <v>237</v>
      </c>
      <c r="C135" s="81">
        <v>3.2</v>
      </c>
      <c r="D135" s="33">
        <v>61</v>
      </c>
      <c r="E135" s="33" t="s">
        <v>162</v>
      </c>
      <c r="G135" s="82" t="s">
        <v>231</v>
      </c>
      <c r="H135" s="83" t="s">
        <v>151</v>
      </c>
      <c r="J135" s="79">
        <v>8503</v>
      </c>
      <c r="K135" s="33" t="s">
        <v>244</v>
      </c>
      <c r="L135" s="84">
        <f t="shared" si="2"/>
        <v>0.93518930112060972</v>
      </c>
    </row>
    <row r="136" spans="1:12" ht="18" customHeight="1" x14ac:dyDescent="0.25">
      <c r="A136" s="79">
        <v>28323</v>
      </c>
      <c r="B136" s="80" t="s">
        <v>237</v>
      </c>
      <c r="C136" s="81">
        <v>7.5</v>
      </c>
      <c r="D136" s="33">
        <v>65</v>
      </c>
      <c r="E136" s="33" t="s">
        <v>162</v>
      </c>
      <c r="G136" s="82" t="s">
        <v>231</v>
      </c>
      <c r="H136" s="83" t="s">
        <v>151</v>
      </c>
      <c r="J136" s="79">
        <v>8503</v>
      </c>
      <c r="K136" s="33" t="s">
        <v>244</v>
      </c>
      <c r="L136" s="84">
        <f t="shared" si="2"/>
        <v>2.4887304302656643</v>
      </c>
    </row>
    <row r="137" spans="1:12" ht="18" customHeight="1" x14ac:dyDescent="0.25">
      <c r="A137" s="79">
        <v>28307</v>
      </c>
      <c r="B137" s="80" t="s">
        <v>220</v>
      </c>
      <c r="C137" s="81">
        <v>4</v>
      </c>
      <c r="D137" s="33">
        <v>47</v>
      </c>
      <c r="E137" s="33" t="s">
        <v>162</v>
      </c>
      <c r="G137" s="82" t="s">
        <v>231</v>
      </c>
      <c r="H137" s="83" t="s">
        <v>151</v>
      </c>
      <c r="J137" s="79">
        <v>8504</v>
      </c>
      <c r="K137" s="33" t="s">
        <v>244</v>
      </c>
      <c r="L137" s="84">
        <f t="shared" si="2"/>
        <v>0.69397781717798535</v>
      </c>
    </row>
    <row r="138" spans="1:12" ht="18" customHeight="1" x14ac:dyDescent="0.25">
      <c r="A138" s="79">
        <v>28308</v>
      </c>
      <c r="B138" s="80" t="s">
        <v>220</v>
      </c>
      <c r="C138" s="81">
        <v>9.5</v>
      </c>
      <c r="D138" s="33">
        <v>37</v>
      </c>
      <c r="E138" s="33" t="s">
        <v>162</v>
      </c>
      <c r="G138" s="82" t="s">
        <v>231</v>
      </c>
      <c r="H138" s="83" t="s">
        <v>151</v>
      </c>
      <c r="J138" s="79">
        <v>8504</v>
      </c>
      <c r="K138" s="33" t="s">
        <v>244</v>
      </c>
      <c r="L138" s="84">
        <f t="shared" si="2"/>
        <v>1.0214495814065514</v>
      </c>
    </row>
    <row r="139" spans="1:12" ht="18" customHeight="1" x14ac:dyDescent="0.25">
      <c r="A139" s="79">
        <v>28309</v>
      </c>
      <c r="B139" s="80" t="s">
        <v>220</v>
      </c>
      <c r="C139" s="81">
        <v>9</v>
      </c>
      <c r="D139" s="33">
        <v>46</v>
      </c>
      <c r="E139" s="33" t="s">
        <v>162</v>
      </c>
      <c r="G139" s="82" t="s">
        <v>231</v>
      </c>
      <c r="H139" s="83" t="s">
        <v>151</v>
      </c>
      <c r="J139" s="79">
        <v>8504</v>
      </c>
      <c r="K139" s="33" t="s">
        <v>244</v>
      </c>
      <c r="L139" s="84">
        <f t="shared" si="2"/>
        <v>1.4957122623741004</v>
      </c>
    </row>
    <row r="140" spans="1:12" ht="18" customHeight="1" x14ac:dyDescent="0.25">
      <c r="A140" s="79">
        <v>28315</v>
      </c>
      <c r="B140" s="80" t="s">
        <v>220</v>
      </c>
      <c r="C140" s="81">
        <v>6.7</v>
      </c>
      <c r="D140" s="33">
        <v>42</v>
      </c>
      <c r="E140" s="33" t="s">
        <v>162</v>
      </c>
      <c r="G140" s="82" t="s">
        <v>231</v>
      </c>
      <c r="H140" s="83" t="s">
        <v>151</v>
      </c>
      <c r="J140" s="79">
        <v>8504</v>
      </c>
      <c r="K140" s="33" t="s">
        <v>244</v>
      </c>
      <c r="L140" s="84">
        <f t="shared" si="2"/>
        <v>0.92824638135617621</v>
      </c>
    </row>
    <row r="141" spans="1:12" ht="18" customHeight="1" x14ac:dyDescent="0.25">
      <c r="A141" s="79">
        <v>28317</v>
      </c>
      <c r="B141" s="80" t="s">
        <v>220</v>
      </c>
      <c r="C141" s="81">
        <v>4.7</v>
      </c>
      <c r="D141" s="33">
        <v>48</v>
      </c>
      <c r="E141" s="33" t="s">
        <v>162</v>
      </c>
      <c r="G141" s="82" t="s">
        <v>231</v>
      </c>
      <c r="H141" s="83" t="s">
        <v>151</v>
      </c>
      <c r="J141" s="79">
        <v>8504</v>
      </c>
      <c r="K141" s="33" t="s">
        <v>244</v>
      </c>
      <c r="L141" s="84">
        <f t="shared" si="2"/>
        <v>0.85049196317982878</v>
      </c>
    </row>
    <row r="142" spans="1:12" ht="18" customHeight="1" x14ac:dyDescent="0.25">
      <c r="A142" s="79">
        <v>28319</v>
      </c>
      <c r="B142" s="80" t="s">
        <v>220</v>
      </c>
      <c r="C142" s="81">
        <v>6</v>
      </c>
      <c r="D142" s="33">
        <v>41</v>
      </c>
      <c r="E142" s="33" t="s">
        <v>162</v>
      </c>
      <c r="G142" s="82" t="s">
        <v>231</v>
      </c>
      <c r="H142" s="83" t="s">
        <v>151</v>
      </c>
      <c r="J142" s="79">
        <v>8504</v>
      </c>
      <c r="K142" s="33" t="s">
        <v>244</v>
      </c>
      <c r="L142" s="84">
        <f t="shared" si="2"/>
        <v>0.79215258760266627</v>
      </c>
    </row>
    <row r="143" spans="1:12" ht="18" customHeight="1" x14ac:dyDescent="0.25">
      <c r="A143" s="79">
        <v>28320</v>
      </c>
      <c r="B143" s="80" t="s">
        <v>220</v>
      </c>
      <c r="C143" s="81">
        <v>5.5</v>
      </c>
      <c r="D143" s="33">
        <v>34</v>
      </c>
      <c r="E143" s="33" t="s">
        <v>162</v>
      </c>
      <c r="G143" s="82" t="s">
        <v>231</v>
      </c>
      <c r="H143" s="83" t="s">
        <v>151</v>
      </c>
      <c r="J143" s="79">
        <v>8504</v>
      </c>
      <c r="K143" s="33" t="s">
        <v>244</v>
      </c>
      <c r="L143" s="84">
        <f t="shared" si="2"/>
        <v>0.49935615228809765</v>
      </c>
    </row>
    <row r="144" spans="1:12" ht="18" customHeight="1" x14ac:dyDescent="0.25">
      <c r="A144" s="79">
        <v>28322</v>
      </c>
      <c r="B144" s="80" t="s">
        <v>220</v>
      </c>
      <c r="C144" s="81">
        <v>5.8</v>
      </c>
      <c r="D144" s="33">
        <v>46</v>
      </c>
      <c r="E144" s="33" t="s">
        <v>162</v>
      </c>
      <c r="G144" s="82" t="s">
        <v>231</v>
      </c>
      <c r="H144" s="83" t="s">
        <v>151</v>
      </c>
      <c r="J144" s="79">
        <v>8504</v>
      </c>
      <c r="K144" s="33" t="s">
        <v>244</v>
      </c>
      <c r="L144" s="84">
        <f t="shared" si="2"/>
        <v>0.96390345797442023</v>
      </c>
    </row>
    <row r="145" spans="1:12" ht="18" customHeight="1" x14ac:dyDescent="0.25">
      <c r="A145" s="79">
        <v>28293</v>
      </c>
      <c r="B145" s="80" t="s">
        <v>240</v>
      </c>
      <c r="C145" s="81">
        <v>7.2</v>
      </c>
      <c r="D145" s="33">
        <v>55</v>
      </c>
      <c r="E145" s="33" t="s">
        <v>197</v>
      </c>
      <c r="G145" s="82" t="s">
        <v>231</v>
      </c>
      <c r="H145" s="83" t="s">
        <v>151</v>
      </c>
      <c r="J145" s="79">
        <v>8501</v>
      </c>
      <c r="K145" s="33" t="s">
        <v>245</v>
      </c>
      <c r="L145" s="84">
        <f t="shared" si="2"/>
        <v>1.7105971998796428</v>
      </c>
    </row>
    <row r="146" spans="1:12" ht="18" customHeight="1" x14ac:dyDescent="0.25">
      <c r="A146" s="79">
        <v>28296</v>
      </c>
      <c r="B146" s="80" t="s">
        <v>240</v>
      </c>
      <c r="C146" s="81">
        <v>8</v>
      </c>
      <c r="D146" s="33">
        <v>53</v>
      </c>
      <c r="E146" s="33" t="s">
        <v>197</v>
      </c>
      <c r="G146" s="82" t="s">
        <v>231</v>
      </c>
      <c r="H146" s="83" t="s">
        <v>151</v>
      </c>
      <c r="J146" s="79">
        <v>8501</v>
      </c>
      <c r="K146" s="33" t="s">
        <v>245</v>
      </c>
      <c r="L146" s="84">
        <f t="shared" si="2"/>
        <v>1.764946752786746</v>
      </c>
    </row>
    <row r="147" spans="1:12" ht="18" customHeight="1" x14ac:dyDescent="0.25">
      <c r="A147" s="79">
        <v>28297</v>
      </c>
      <c r="B147" s="80" t="s">
        <v>240</v>
      </c>
      <c r="C147" s="81">
        <v>10</v>
      </c>
      <c r="D147" s="33">
        <v>48</v>
      </c>
      <c r="E147" s="33" t="s">
        <v>241</v>
      </c>
      <c r="G147" s="82" t="s">
        <v>231</v>
      </c>
      <c r="H147" s="83" t="s">
        <v>151</v>
      </c>
      <c r="J147" s="79">
        <v>8501</v>
      </c>
      <c r="K147" s="33" t="s">
        <v>245</v>
      </c>
      <c r="L147" s="84">
        <f t="shared" si="2"/>
        <v>1.8095573684677209</v>
      </c>
    </row>
    <row r="148" spans="1:12" ht="18" customHeight="1" x14ac:dyDescent="0.25">
      <c r="A148" s="79">
        <v>28298</v>
      </c>
      <c r="B148" s="80" t="s">
        <v>240</v>
      </c>
      <c r="C148" s="81">
        <v>16.5</v>
      </c>
      <c r="D148" s="33">
        <v>56</v>
      </c>
      <c r="E148" s="33" t="s">
        <v>241</v>
      </c>
      <c r="G148" s="82" t="s">
        <v>231</v>
      </c>
      <c r="H148" s="83" t="s">
        <v>151</v>
      </c>
      <c r="J148" s="79">
        <v>8501</v>
      </c>
      <c r="K148" s="33" t="s">
        <v>245</v>
      </c>
      <c r="L148" s="84">
        <f t="shared" si="2"/>
        <v>4.0639642566837564</v>
      </c>
    </row>
    <row r="149" spans="1:12" ht="18" customHeight="1" x14ac:dyDescent="0.25">
      <c r="A149" s="79">
        <v>28300</v>
      </c>
      <c r="B149" s="80" t="s">
        <v>240</v>
      </c>
      <c r="C149" s="81">
        <v>11</v>
      </c>
      <c r="D149" s="33">
        <v>54</v>
      </c>
      <c r="E149" s="33" t="s">
        <v>241</v>
      </c>
      <c r="G149" s="82" t="s">
        <v>231</v>
      </c>
      <c r="H149" s="83" t="s">
        <v>151</v>
      </c>
      <c r="J149" s="79">
        <v>8501</v>
      </c>
      <c r="K149" s="33" t="s">
        <v>245</v>
      </c>
      <c r="L149" s="84">
        <f t="shared" si="2"/>
        <v>2.5192431489136551</v>
      </c>
    </row>
    <row r="150" spans="1:12" ht="18" customHeight="1" x14ac:dyDescent="0.25">
      <c r="A150" s="79">
        <v>28301</v>
      </c>
      <c r="B150" s="80" t="s">
        <v>240</v>
      </c>
      <c r="C150" s="81">
        <v>13.5</v>
      </c>
      <c r="D150" s="33">
        <v>44</v>
      </c>
      <c r="E150" s="33" t="s">
        <v>241</v>
      </c>
      <c r="G150" s="82" t="s">
        <v>231</v>
      </c>
      <c r="H150" s="83" t="s">
        <v>151</v>
      </c>
      <c r="J150" s="79">
        <v>8501</v>
      </c>
      <c r="K150" s="33" t="s">
        <v>245</v>
      </c>
      <c r="L150" s="84">
        <f t="shared" si="2"/>
        <v>2.052716639855571</v>
      </c>
    </row>
    <row r="151" spans="1:12" ht="18" customHeight="1" x14ac:dyDescent="0.25">
      <c r="A151" s="79">
        <v>28382</v>
      </c>
      <c r="B151" s="80" t="s">
        <v>240</v>
      </c>
      <c r="C151" s="81">
        <v>11.8</v>
      </c>
      <c r="D151" s="33">
        <v>58</v>
      </c>
      <c r="E151" s="33" t="s">
        <v>241</v>
      </c>
      <c r="G151" s="82" t="s">
        <v>231</v>
      </c>
      <c r="H151" s="83" t="s">
        <v>151</v>
      </c>
      <c r="J151" s="79">
        <v>8501</v>
      </c>
      <c r="K151" s="33" t="s">
        <v>245</v>
      </c>
      <c r="L151" s="84">
        <f t="shared" si="2"/>
        <v>3.1176537175694388</v>
      </c>
    </row>
    <row r="152" spans="1:12" ht="18" customHeight="1" x14ac:dyDescent="0.25">
      <c r="A152" s="79">
        <v>28385</v>
      </c>
      <c r="B152" s="80" t="s">
        <v>240</v>
      </c>
      <c r="C152" s="81">
        <v>15</v>
      </c>
      <c r="D152" s="33">
        <v>55</v>
      </c>
      <c r="E152" s="33" t="s">
        <v>241</v>
      </c>
      <c r="G152" s="82" t="s">
        <v>231</v>
      </c>
      <c r="H152" s="83" t="s">
        <v>151</v>
      </c>
      <c r="J152" s="79">
        <v>8501</v>
      </c>
      <c r="K152" s="33" t="s">
        <v>245</v>
      </c>
      <c r="L152" s="84">
        <f t="shared" si="2"/>
        <v>3.5637441664159217</v>
      </c>
    </row>
    <row r="153" spans="1:12" ht="18" customHeight="1" x14ac:dyDescent="0.25">
      <c r="A153" s="79">
        <v>28387</v>
      </c>
      <c r="B153" s="80" t="s">
        <v>240</v>
      </c>
      <c r="C153" s="81">
        <v>11.5</v>
      </c>
      <c r="D153" s="33">
        <v>55</v>
      </c>
      <c r="E153" s="33" t="s">
        <v>241</v>
      </c>
      <c r="G153" s="82" t="s">
        <v>231</v>
      </c>
      <c r="H153" s="83" t="s">
        <v>151</v>
      </c>
      <c r="J153" s="79">
        <v>8501</v>
      </c>
      <c r="K153" s="33" t="s">
        <v>245</v>
      </c>
      <c r="L153" s="84">
        <f t="shared" si="2"/>
        <v>2.7322038609188732</v>
      </c>
    </row>
    <row r="154" spans="1:12" ht="18" customHeight="1" x14ac:dyDescent="0.25">
      <c r="A154" s="79">
        <v>28389</v>
      </c>
      <c r="B154" s="80" t="s">
        <v>240</v>
      </c>
      <c r="C154" s="81">
        <v>13.5</v>
      </c>
      <c r="D154" s="33">
        <v>59</v>
      </c>
      <c r="E154" s="33" t="s">
        <v>241</v>
      </c>
      <c r="G154" s="82" t="s">
        <v>231</v>
      </c>
      <c r="H154" s="83" t="s">
        <v>151</v>
      </c>
      <c r="J154" s="79">
        <v>8501</v>
      </c>
      <c r="K154" s="33" t="s">
        <v>245</v>
      </c>
      <c r="L154" s="84">
        <f t="shared" si="2"/>
        <v>3.6908608591617988</v>
      </c>
    </row>
    <row r="155" spans="1:12" ht="18" customHeight="1" x14ac:dyDescent="0.25">
      <c r="A155" s="79">
        <v>28419</v>
      </c>
      <c r="B155" s="80" t="s">
        <v>240</v>
      </c>
      <c r="C155" s="81">
        <v>8.1999999999999993</v>
      </c>
      <c r="D155" s="33">
        <v>53</v>
      </c>
      <c r="E155" s="33" t="s">
        <v>197</v>
      </c>
      <c r="G155" s="82" t="s">
        <v>231</v>
      </c>
      <c r="H155" s="83" t="s">
        <v>151</v>
      </c>
      <c r="J155" s="79">
        <v>8501</v>
      </c>
      <c r="K155" s="33" t="s">
        <v>245</v>
      </c>
      <c r="L155" s="84">
        <f t="shared" si="2"/>
        <v>1.8090704216064144</v>
      </c>
    </row>
    <row r="156" spans="1:12" ht="18" customHeight="1" x14ac:dyDescent="0.25">
      <c r="A156" s="79">
        <v>28420</v>
      </c>
      <c r="B156" s="80" t="s">
        <v>240</v>
      </c>
      <c r="C156" s="81">
        <v>17.5</v>
      </c>
      <c r="D156" s="33">
        <v>46</v>
      </c>
      <c r="E156" s="33" t="s">
        <v>241</v>
      </c>
      <c r="G156" s="82" t="s">
        <v>231</v>
      </c>
      <c r="H156" s="83" t="s">
        <v>151</v>
      </c>
      <c r="J156" s="79">
        <v>8501</v>
      </c>
      <c r="K156" s="33" t="s">
        <v>245</v>
      </c>
      <c r="L156" s="84">
        <f t="shared" si="2"/>
        <v>2.9083293990607508</v>
      </c>
    </row>
    <row r="157" spans="1:12" ht="18" customHeight="1" x14ac:dyDescent="0.25">
      <c r="A157" s="79">
        <v>28430</v>
      </c>
      <c r="B157" s="80" t="s">
        <v>240</v>
      </c>
      <c r="C157" s="81">
        <v>10.5</v>
      </c>
      <c r="D157" s="33">
        <v>43</v>
      </c>
      <c r="E157" s="33" t="s">
        <v>241</v>
      </c>
      <c r="G157" s="82" t="s">
        <v>231</v>
      </c>
      <c r="H157" s="83" t="s">
        <v>151</v>
      </c>
      <c r="J157" s="79">
        <v>8501</v>
      </c>
      <c r="K157" s="33" t="s">
        <v>245</v>
      </c>
      <c r="L157" s="84">
        <f t="shared" si="2"/>
        <v>1.5248112643279759</v>
      </c>
    </row>
    <row r="158" spans="1:12" ht="18" customHeight="1" x14ac:dyDescent="0.25">
      <c r="A158" s="79">
        <v>28432</v>
      </c>
      <c r="B158" s="80" t="s">
        <v>240</v>
      </c>
      <c r="C158" s="81">
        <v>10.5</v>
      </c>
      <c r="D158" s="33">
        <v>48</v>
      </c>
      <c r="E158" s="33" t="s">
        <v>197</v>
      </c>
      <c r="G158" s="82" t="s">
        <v>231</v>
      </c>
      <c r="H158" s="83" t="s">
        <v>151</v>
      </c>
      <c r="J158" s="79">
        <v>8501</v>
      </c>
      <c r="K158" s="33" t="s">
        <v>245</v>
      </c>
      <c r="L158" s="84">
        <f t="shared" si="2"/>
        <v>1.9000352368911069</v>
      </c>
    </row>
    <row r="159" spans="1:12" ht="18" customHeight="1" x14ac:dyDescent="0.25">
      <c r="A159" s="79">
        <v>28291</v>
      </c>
      <c r="B159" s="80" t="s">
        <v>220</v>
      </c>
      <c r="C159" s="81">
        <v>6.5</v>
      </c>
      <c r="D159" s="33">
        <v>43</v>
      </c>
      <c r="E159" s="33" t="s">
        <v>162</v>
      </c>
      <c r="G159" s="82" t="s">
        <v>231</v>
      </c>
      <c r="H159" s="83" t="s">
        <v>151</v>
      </c>
      <c r="J159" s="79">
        <v>8504</v>
      </c>
      <c r="K159" s="33" t="s">
        <v>245</v>
      </c>
      <c r="L159" s="84">
        <f t="shared" si="2"/>
        <v>0.94393078267922315</v>
      </c>
    </row>
    <row r="160" spans="1:12" ht="18" customHeight="1" x14ac:dyDescent="0.25">
      <c r="A160" s="79">
        <v>28384</v>
      </c>
      <c r="B160" s="80" t="s">
        <v>220</v>
      </c>
      <c r="C160" s="81">
        <v>13.5</v>
      </c>
      <c r="D160" s="33">
        <v>49</v>
      </c>
      <c r="E160" s="33" t="s">
        <v>162</v>
      </c>
      <c r="G160" s="82" t="s">
        <v>231</v>
      </c>
      <c r="H160" s="83" t="s">
        <v>151</v>
      </c>
      <c r="J160" s="79">
        <v>8504</v>
      </c>
      <c r="K160" s="33" t="s">
        <v>245</v>
      </c>
      <c r="L160" s="84">
        <f t="shared" si="2"/>
        <v>2.545750336928319</v>
      </c>
    </row>
    <row r="161" spans="1:12" ht="18" customHeight="1" x14ac:dyDescent="0.25">
      <c r="A161" s="79">
        <v>28417</v>
      </c>
      <c r="B161" s="80" t="s">
        <v>220</v>
      </c>
      <c r="C161" s="81">
        <v>11.8</v>
      </c>
      <c r="D161" s="33">
        <v>49</v>
      </c>
      <c r="E161" s="33" t="s">
        <v>162</v>
      </c>
      <c r="G161" s="82" t="s">
        <v>231</v>
      </c>
      <c r="H161" s="83" t="s">
        <v>151</v>
      </c>
      <c r="J161" s="79">
        <v>8504</v>
      </c>
      <c r="K161" s="33" t="s">
        <v>245</v>
      </c>
      <c r="L161" s="84">
        <f t="shared" si="2"/>
        <v>2.2251743685743826</v>
      </c>
    </row>
    <row r="162" spans="1:12" ht="18" customHeight="1" x14ac:dyDescent="0.25">
      <c r="A162" s="79">
        <v>28418</v>
      </c>
      <c r="B162" s="80" t="s">
        <v>220</v>
      </c>
      <c r="C162" s="81">
        <v>4</v>
      </c>
      <c r="D162" s="33">
        <v>49</v>
      </c>
      <c r="E162" s="33" t="s">
        <v>162</v>
      </c>
      <c r="G162" s="82" t="s">
        <v>231</v>
      </c>
      <c r="H162" s="83" t="s">
        <v>151</v>
      </c>
      <c r="J162" s="79">
        <v>8504</v>
      </c>
      <c r="K162" s="33" t="s">
        <v>245</v>
      </c>
      <c r="L162" s="84">
        <f t="shared" si="2"/>
        <v>0.75429639612690935</v>
      </c>
    </row>
    <row r="163" spans="1:12" ht="18" customHeight="1" x14ac:dyDescent="0.25">
      <c r="A163" s="79">
        <v>28425</v>
      </c>
      <c r="B163" s="80" t="s">
        <v>220</v>
      </c>
      <c r="C163" s="81">
        <v>6.4</v>
      </c>
      <c r="D163" s="33">
        <v>46</v>
      </c>
      <c r="E163" s="33" t="s">
        <v>162</v>
      </c>
      <c r="G163" s="82" t="s">
        <v>231</v>
      </c>
      <c r="H163" s="83" t="s">
        <v>151</v>
      </c>
      <c r="J163" s="79">
        <v>8504</v>
      </c>
      <c r="K163" s="33" t="s">
        <v>245</v>
      </c>
      <c r="L163" s="84">
        <f t="shared" si="2"/>
        <v>1.0636176087993605</v>
      </c>
    </row>
    <row r="164" spans="1:12" ht="18" customHeight="1" x14ac:dyDescent="0.25">
      <c r="A164" s="79">
        <v>28427</v>
      </c>
      <c r="B164" s="80" t="s">
        <v>220</v>
      </c>
      <c r="C164" s="81">
        <v>6</v>
      </c>
      <c r="D164" s="33">
        <v>44</v>
      </c>
      <c r="E164" s="33" t="s">
        <v>162</v>
      </c>
      <c r="G164" s="82" t="s">
        <v>231</v>
      </c>
      <c r="H164" s="83" t="s">
        <v>151</v>
      </c>
      <c r="J164" s="79">
        <v>8504</v>
      </c>
      <c r="K164" s="33" t="s">
        <v>245</v>
      </c>
      <c r="L164" s="84">
        <f t="shared" si="2"/>
        <v>0.91231850660247604</v>
      </c>
    </row>
    <row r="165" spans="1:12" ht="18" customHeight="1" x14ac:dyDescent="0.25">
      <c r="A165" s="79">
        <v>28429</v>
      </c>
      <c r="B165" s="80" t="s">
        <v>220</v>
      </c>
      <c r="C165" s="81">
        <v>4</v>
      </c>
      <c r="D165" s="33">
        <v>38</v>
      </c>
      <c r="E165" s="33" t="s">
        <v>162</v>
      </c>
      <c r="G165" s="82" t="s">
        <v>231</v>
      </c>
      <c r="H165" s="83" t="s">
        <v>151</v>
      </c>
      <c r="J165" s="79">
        <v>8504</v>
      </c>
      <c r="K165" s="33" t="s">
        <v>245</v>
      </c>
      <c r="L165" s="84">
        <f t="shared" si="2"/>
        <v>0.45364597917836608</v>
      </c>
    </row>
    <row r="166" spans="1:12" ht="18" customHeight="1" x14ac:dyDescent="0.25">
      <c r="A166" s="79">
        <v>28433</v>
      </c>
      <c r="B166" s="80" t="s">
        <v>220</v>
      </c>
      <c r="C166" s="81">
        <v>7.8</v>
      </c>
      <c r="D166" s="33">
        <v>49</v>
      </c>
      <c r="E166" s="33" t="s">
        <v>162</v>
      </c>
      <c r="G166" s="82" t="s">
        <v>231</v>
      </c>
      <c r="H166" s="83" t="s">
        <v>151</v>
      </c>
      <c r="J166" s="79">
        <v>8504</v>
      </c>
      <c r="K166" s="33" t="s">
        <v>245</v>
      </c>
      <c r="L166" s="84">
        <f t="shared" si="2"/>
        <v>1.4708779724474732</v>
      </c>
    </row>
    <row r="167" spans="1:12" ht="18" customHeight="1" x14ac:dyDescent="0.25">
      <c r="A167" s="79">
        <v>28292</v>
      </c>
      <c r="B167" s="80" t="s">
        <v>237</v>
      </c>
      <c r="C167" s="81">
        <v>10.3</v>
      </c>
      <c r="D167" s="33">
        <v>51</v>
      </c>
      <c r="E167" s="33" t="s">
        <v>162</v>
      </c>
      <c r="G167" s="82" t="s">
        <v>231</v>
      </c>
      <c r="H167" s="83" t="s">
        <v>151</v>
      </c>
      <c r="J167" s="79">
        <v>8503</v>
      </c>
      <c r="K167" s="33" t="s">
        <v>245</v>
      </c>
      <c r="L167" s="84">
        <f t="shared" si="2"/>
        <v>2.1041052416866659</v>
      </c>
    </row>
    <row r="168" spans="1:12" ht="18" customHeight="1" x14ac:dyDescent="0.25">
      <c r="A168" s="79">
        <v>28294</v>
      </c>
      <c r="B168" s="80" t="s">
        <v>237</v>
      </c>
      <c r="C168" s="81">
        <v>7</v>
      </c>
      <c r="D168" s="33">
        <v>58</v>
      </c>
      <c r="E168" s="33" t="s">
        <v>162</v>
      </c>
      <c r="G168" s="82" t="s">
        <v>231</v>
      </c>
      <c r="H168" s="83" t="s">
        <v>151</v>
      </c>
      <c r="J168" s="79">
        <v>8503</v>
      </c>
      <c r="K168" s="33" t="s">
        <v>245</v>
      </c>
      <c r="L168" s="84">
        <f t="shared" si="2"/>
        <v>1.8494555951683114</v>
      </c>
    </row>
    <row r="169" spans="1:12" ht="18" customHeight="1" x14ac:dyDescent="0.25">
      <c r="A169" s="79">
        <v>28295</v>
      </c>
      <c r="B169" s="80" t="s">
        <v>237</v>
      </c>
      <c r="C169" s="81">
        <v>7.5</v>
      </c>
      <c r="D169" s="33">
        <v>52</v>
      </c>
      <c r="E169" s="33" t="s">
        <v>162</v>
      </c>
      <c r="G169" s="82" t="s">
        <v>231</v>
      </c>
      <c r="H169" s="83" t="s">
        <v>151</v>
      </c>
      <c r="J169" s="79">
        <v>8503</v>
      </c>
      <c r="K169" s="33" t="s">
        <v>245</v>
      </c>
      <c r="L169" s="84">
        <f t="shared" si="2"/>
        <v>1.5927874753700251</v>
      </c>
    </row>
    <row r="170" spans="1:12" ht="18" customHeight="1" x14ac:dyDescent="0.25">
      <c r="A170" s="79">
        <v>28388</v>
      </c>
      <c r="B170" s="80" t="s">
        <v>237</v>
      </c>
      <c r="C170" s="81">
        <v>7</v>
      </c>
      <c r="D170" s="33">
        <v>53</v>
      </c>
      <c r="E170" s="33" t="s">
        <v>162</v>
      </c>
      <c r="G170" s="82" t="s">
        <v>231</v>
      </c>
      <c r="H170" s="83" t="s">
        <v>151</v>
      </c>
      <c r="J170" s="79">
        <v>8503</v>
      </c>
      <c r="K170" s="33" t="s">
        <v>245</v>
      </c>
      <c r="L170" s="84">
        <f t="shared" si="2"/>
        <v>1.5443284086884026</v>
      </c>
    </row>
    <row r="171" spans="1:12" ht="18" customHeight="1" x14ac:dyDescent="0.25">
      <c r="A171" s="79">
        <v>28428</v>
      </c>
      <c r="B171" s="80" t="s">
        <v>237</v>
      </c>
      <c r="C171" s="81">
        <v>10.5</v>
      </c>
      <c r="D171" s="33">
        <v>52</v>
      </c>
      <c r="E171" s="33" t="s">
        <v>162</v>
      </c>
      <c r="G171" s="82" t="s">
        <v>231</v>
      </c>
      <c r="H171" s="83" t="s">
        <v>151</v>
      </c>
      <c r="J171" s="79">
        <v>8503</v>
      </c>
      <c r="K171" s="33" t="s">
        <v>245</v>
      </c>
      <c r="L171" s="84">
        <f t="shared" si="2"/>
        <v>2.2299024655180353</v>
      </c>
    </row>
    <row r="172" spans="1:12" ht="18" customHeight="1" x14ac:dyDescent="0.25">
      <c r="A172" s="79">
        <v>28299</v>
      </c>
      <c r="B172" s="80" t="s">
        <v>239</v>
      </c>
      <c r="C172" s="81">
        <v>13.5</v>
      </c>
      <c r="D172" s="33">
        <v>37</v>
      </c>
      <c r="E172" s="33" t="s">
        <v>198</v>
      </c>
      <c r="G172" s="82" t="s">
        <v>231</v>
      </c>
      <c r="H172" s="83" t="s">
        <v>151</v>
      </c>
      <c r="J172" s="79">
        <v>8502</v>
      </c>
      <c r="K172" s="33" t="s">
        <v>245</v>
      </c>
      <c r="L172" s="84">
        <f t="shared" si="2"/>
        <v>1.4515336156829941</v>
      </c>
    </row>
    <row r="173" spans="1:12" ht="18" customHeight="1" x14ac:dyDescent="0.25">
      <c r="A173" s="79">
        <v>28383</v>
      </c>
      <c r="B173" s="80" t="s">
        <v>239</v>
      </c>
      <c r="C173" s="81">
        <v>4.5</v>
      </c>
      <c r="D173" s="33">
        <v>43</v>
      </c>
      <c r="E173" s="33" t="s">
        <v>198</v>
      </c>
      <c r="G173" s="82" t="s">
        <v>231</v>
      </c>
      <c r="H173" s="83" t="s">
        <v>151</v>
      </c>
      <c r="J173" s="79">
        <v>8502</v>
      </c>
      <c r="K173" s="33" t="s">
        <v>245</v>
      </c>
      <c r="L173" s="84">
        <f t="shared" si="2"/>
        <v>0.65349054185484678</v>
      </c>
    </row>
    <row r="174" spans="1:12" ht="18" customHeight="1" x14ac:dyDescent="0.25">
      <c r="A174" s="79">
        <v>28386</v>
      </c>
      <c r="B174" s="80" t="s">
        <v>239</v>
      </c>
      <c r="C174" s="81">
        <v>15.5</v>
      </c>
      <c r="D174" s="33">
        <v>39</v>
      </c>
      <c r="E174" s="33" t="s">
        <v>198</v>
      </c>
      <c r="G174" s="82" t="s">
        <v>231</v>
      </c>
      <c r="H174" s="83" t="s">
        <v>151</v>
      </c>
      <c r="J174" s="79">
        <v>8502</v>
      </c>
      <c r="K174" s="33" t="s">
        <v>245</v>
      </c>
      <c r="L174" s="84">
        <f t="shared" si="2"/>
        <v>1.8516154401176539</v>
      </c>
    </row>
    <row r="175" spans="1:12" ht="18" customHeight="1" x14ac:dyDescent="0.25">
      <c r="A175" s="79">
        <v>28424</v>
      </c>
      <c r="B175" s="80" t="s">
        <v>239</v>
      </c>
      <c r="C175" s="81">
        <v>13</v>
      </c>
      <c r="D175" s="33">
        <v>43</v>
      </c>
      <c r="E175" s="33" t="s">
        <v>198</v>
      </c>
      <c r="G175" s="82" t="s">
        <v>231</v>
      </c>
      <c r="H175" s="83" t="s">
        <v>151</v>
      </c>
      <c r="J175" s="79">
        <v>8502</v>
      </c>
      <c r="K175" s="33" t="s">
        <v>245</v>
      </c>
      <c r="L175" s="84">
        <f t="shared" si="2"/>
        <v>1.8878615653584463</v>
      </c>
    </row>
    <row r="176" spans="1:12" ht="18" customHeight="1" x14ac:dyDescent="0.25">
      <c r="A176" s="79">
        <v>28426</v>
      </c>
      <c r="B176" s="80" t="s">
        <v>239</v>
      </c>
      <c r="C176" s="81">
        <v>8</v>
      </c>
      <c r="D176" s="33">
        <v>33</v>
      </c>
      <c r="E176" s="33" t="s">
        <v>198</v>
      </c>
      <c r="G176" s="82" t="s">
        <v>231</v>
      </c>
      <c r="H176" s="83" t="s">
        <v>151</v>
      </c>
      <c r="J176" s="79">
        <v>8502</v>
      </c>
      <c r="K176" s="33" t="s">
        <v>245</v>
      </c>
      <c r="L176" s="84">
        <f t="shared" si="2"/>
        <v>0.68423887995185695</v>
      </c>
    </row>
    <row r="177" spans="1:12" ht="18" customHeight="1" x14ac:dyDescent="0.25">
      <c r="A177" s="79">
        <v>28431</v>
      </c>
      <c r="B177" s="80" t="s">
        <v>239</v>
      </c>
      <c r="C177" s="81">
        <v>14.5</v>
      </c>
      <c r="D177" s="33">
        <v>44</v>
      </c>
      <c r="E177" s="33" t="s">
        <v>241</v>
      </c>
      <c r="G177" s="82" t="s">
        <v>231</v>
      </c>
      <c r="H177" s="83" t="s">
        <v>151</v>
      </c>
      <c r="J177" s="79">
        <v>8502</v>
      </c>
      <c r="K177" s="33" t="s">
        <v>245</v>
      </c>
      <c r="L177" s="84">
        <f t="shared" si="2"/>
        <v>2.2047697242893172</v>
      </c>
    </row>
    <row r="178" spans="1:12" ht="18" customHeight="1" x14ac:dyDescent="0.25">
      <c r="A178" s="79">
        <v>28436</v>
      </c>
      <c r="B178" s="80" t="s">
        <v>220</v>
      </c>
      <c r="C178" s="81">
        <v>6.5</v>
      </c>
      <c r="D178" s="33">
        <v>44</v>
      </c>
      <c r="E178" s="33" t="s">
        <v>138</v>
      </c>
      <c r="G178" s="82" t="s">
        <v>231</v>
      </c>
      <c r="H178" s="83" t="s">
        <v>151</v>
      </c>
      <c r="J178" s="79">
        <v>8504</v>
      </c>
      <c r="K178" s="33" t="s">
        <v>246</v>
      </c>
      <c r="L178" s="84">
        <f t="shared" si="2"/>
        <v>0.98834504881934904</v>
      </c>
    </row>
    <row r="179" spans="1:12" ht="18" customHeight="1" x14ac:dyDescent="0.25">
      <c r="A179" s="79">
        <v>28437</v>
      </c>
      <c r="B179" s="80" t="s">
        <v>220</v>
      </c>
      <c r="C179" s="81">
        <v>5.5</v>
      </c>
      <c r="D179" s="33">
        <v>45</v>
      </c>
      <c r="E179" s="33" t="s">
        <v>162</v>
      </c>
      <c r="G179" s="82" t="s">
        <v>231</v>
      </c>
      <c r="H179" s="83" t="s">
        <v>151</v>
      </c>
      <c r="J179" s="79">
        <v>8504</v>
      </c>
      <c r="K179" s="33" t="s">
        <v>246</v>
      </c>
      <c r="L179" s="84">
        <f t="shared" si="2"/>
        <v>0.8747372044839079</v>
      </c>
    </row>
    <row r="180" spans="1:12" ht="18" customHeight="1" x14ac:dyDescent="0.25">
      <c r="A180" s="79">
        <v>28439</v>
      </c>
      <c r="B180" s="80" t="s">
        <v>220</v>
      </c>
      <c r="C180" s="81">
        <v>7</v>
      </c>
      <c r="D180" s="33">
        <v>39</v>
      </c>
      <c r="E180" s="33" t="s">
        <v>162</v>
      </c>
      <c r="G180" s="82" t="s">
        <v>231</v>
      </c>
      <c r="H180" s="83" t="s">
        <v>151</v>
      </c>
      <c r="J180" s="79">
        <v>8504</v>
      </c>
      <c r="K180" s="33" t="s">
        <v>246</v>
      </c>
      <c r="L180" s="84">
        <f t="shared" si="2"/>
        <v>0.83621342456926306</v>
      </c>
    </row>
    <row r="181" spans="1:12" ht="18" customHeight="1" x14ac:dyDescent="0.25">
      <c r="A181" s="79">
        <v>28440</v>
      </c>
      <c r="B181" s="80" t="s">
        <v>220</v>
      </c>
      <c r="C181" s="81">
        <v>3.5</v>
      </c>
      <c r="D181" s="33">
        <v>45</v>
      </c>
      <c r="E181" s="33" t="s">
        <v>162</v>
      </c>
      <c r="G181" s="82" t="s">
        <v>231</v>
      </c>
      <c r="H181" s="83" t="s">
        <v>151</v>
      </c>
      <c r="J181" s="79">
        <v>8504</v>
      </c>
      <c r="K181" s="33" t="s">
        <v>246</v>
      </c>
      <c r="L181" s="84">
        <f t="shared" si="2"/>
        <v>0.55665094830794137</v>
      </c>
    </row>
    <row r="182" spans="1:12" ht="18" customHeight="1" x14ac:dyDescent="0.25">
      <c r="A182" s="79">
        <v>28441</v>
      </c>
      <c r="B182" s="80" t="s">
        <v>220</v>
      </c>
      <c r="C182" s="81">
        <v>8</v>
      </c>
      <c r="D182" s="33">
        <v>42</v>
      </c>
      <c r="E182" s="33" t="s">
        <v>162</v>
      </c>
      <c r="G182" s="82" t="s">
        <v>231</v>
      </c>
      <c r="H182" s="83" t="s">
        <v>151</v>
      </c>
      <c r="J182" s="79">
        <v>8504</v>
      </c>
      <c r="K182" s="33" t="s">
        <v>246</v>
      </c>
      <c r="L182" s="84">
        <f t="shared" si="2"/>
        <v>1.108353888186479</v>
      </c>
    </row>
    <row r="183" spans="1:12" ht="18" customHeight="1" x14ac:dyDescent="0.25">
      <c r="A183" s="79">
        <v>28443</v>
      </c>
      <c r="B183" s="80" t="s">
        <v>220</v>
      </c>
      <c r="C183" s="81">
        <v>7</v>
      </c>
      <c r="D183" s="33">
        <v>45</v>
      </c>
      <c r="E183" s="33" t="s">
        <v>162</v>
      </c>
      <c r="G183" s="82" t="s">
        <v>231</v>
      </c>
      <c r="H183" s="83" t="s">
        <v>151</v>
      </c>
      <c r="J183" s="79">
        <v>8504</v>
      </c>
      <c r="K183" s="33" t="s">
        <v>246</v>
      </c>
      <c r="L183" s="84">
        <f t="shared" si="2"/>
        <v>1.1133018966158827</v>
      </c>
    </row>
    <row r="184" spans="1:12" ht="18" customHeight="1" x14ac:dyDescent="0.25">
      <c r="A184" s="79">
        <v>28444</v>
      </c>
      <c r="B184" s="80" t="s">
        <v>220</v>
      </c>
      <c r="C184" s="81">
        <v>6</v>
      </c>
      <c r="D184" s="33">
        <v>46</v>
      </c>
      <c r="E184" s="33" t="s">
        <v>162</v>
      </c>
      <c r="G184" s="82" t="s">
        <v>231</v>
      </c>
      <c r="H184" s="83" t="s">
        <v>151</v>
      </c>
      <c r="J184" s="79">
        <v>8504</v>
      </c>
      <c r="K184" s="33" t="s">
        <v>246</v>
      </c>
      <c r="L184" s="84">
        <f t="shared" si="2"/>
        <v>0.99714150824940029</v>
      </c>
    </row>
    <row r="185" spans="1:12" ht="18" customHeight="1" x14ac:dyDescent="0.25">
      <c r="A185" s="79">
        <v>28435</v>
      </c>
      <c r="B185" s="80" t="s">
        <v>237</v>
      </c>
      <c r="C185" s="81">
        <v>5</v>
      </c>
      <c r="D185" s="33">
        <v>65</v>
      </c>
      <c r="E185" s="33" t="s">
        <v>162</v>
      </c>
      <c r="G185" s="82" t="s">
        <v>231</v>
      </c>
      <c r="H185" s="83" t="s">
        <v>151</v>
      </c>
      <c r="J185" s="79">
        <v>8503</v>
      </c>
      <c r="K185" s="33" t="s">
        <v>246</v>
      </c>
      <c r="L185" s="84">
        <f t="shared" si="2"/>
        <v>1.6591536201771093</v>
      </c>
    </row>
    <row r="186" spans="1:12" ht="18" customHeight="1" x14ac:dyDescent="0.25">
      <c r="A186" s="79">
        <v>28438</v>
      </c>
      <c r="B186" s="80" t="s">
        <v>237</v>
      </c>
      <c r="C186" s="81">
        <v>6</v>
      </c>
      <c r="D186" s="33">
        <v>50</v>
      </c>
      <c r="E186" s="33" t="s">
        <v>162</v>
      </c>
      <c r="G186" s="82" t="s">
        <v>231</v>
      </c>
      <c r="H186" s="83" t="s">
        <v>151</v>
      </c>
      <c r="J186" s="79">
        <v>8503</v>
      </c>
      <c r="K186" s="33" t="s">
        <v>246</v>
      </c>
      <c r="L186" s="84">
        <f t="shared" si="2"/>
        <v>1.1780972450961724</v>
      </c>
    </row>
    <row r="187" spans="1:12" ht="18" customHeight="1" x14ac:dyDescent="0.25">
      <c r="A187" s="79">
        <v>28442</v>
      </c>
      <c r="B187" s="80" t="s">
        <v>237</v>
      </c>
      <c r="C187" s="81">
        <v>8</v>
      </c>
      <c r="D187" s="33">
        <v>58</v>
      </c>
      <c r="E187" s="33" t="s">
        <v>162</v>
      </c>
      <c r="G187" s="82" t="s">
        <v>231</v>
      </c>
      <c r="H187" s="83" t="s">
        <v>151</v>
      </c>
      <c r="J187" s="79">
        <v>8503</v>
      </c>
      <c r="K187" s="33" t="s">
        <v>246</v>
      </c>
      <c r="L187" s="84">
        <f t="shared" si="2"/>
        <v>2.1136635373352126</v>
      </c>
    </row>
    <row r="188" spans="1:12" ht="18" customHeight="1" x14ac:dyDescent="0.25">
      <c r="A188" s="79">
        <v>28055</v>
      </c>
      <c r="B188" s="80" t="s">
        <v>220</v>
      </c>
      <c r="C188" s="81">
        <v>4</v>
      </c>
      <c r="D188" s="33">
        <v>44</v>
      </c>
      <c r="E188" s="33" t="s">
        <v>162</v>
      </c>
      <c r="G188" s="82" t="s">
        <v>231</v>
      </c>
      <c r="H188" s="83" t="s">
        <v>151</v>
      </c>
      <c r="J188" s="79">
        <v>8504</v>
      </c>
      <c r="K188" s="33" t="s">
        <v>247</v>
      </c>
      <c r="L188" s="84">
        <f t="shared" si="2"/>
        <v>0.60821233773498395</v>
      </c>
    </row>
    <row r="189" spans="1:12" ht="18" customHeight="1" x14ac:dyDescent="0.25">
      <c r="A189" s="79">
        <v>28056</v>
      </c>
      <c r="B189" s="80" t="s">
        <v>220</v>
      </c>
      <c r="C189" s="81">
        <v>4</v>
      </c>
      <c r="D189" s="33">
        <v>40</v>
      </c>
      <c r="E189" s="33" t="s">
        <v>162</v>
      </c>
      <c r="G189" s="82" t="s">
        <v>231</v>
      </c>
      <c r="H189" s="83" t="s">
        <v>151</v>
      </c>
      <c r="J189" s="79">
        <v>8504</v>
      </c>
      <c r="K189" s="33" t="s">
        <v>247</v>
      </c>
      <c r="L189" s="84">
        <f t="shared" si="2"/>
        <v>0.50265482457436694</v>
      </c>
    </row>
    <row r="190" spans="1:12" ht="18" customHeight="1" x14ac:dyDescent="0.25">
      <c r="A190" s="79">
        <v>28211</v>
      </c>
      <c r="B190" s="80" t="s">
        <v>240</v>
      </c>
      <c r="C190" s="81">
        <v>16.5</v>
      </c>
      <c r="D190" s="33">
        <v>53</v>
      </c>
      <c r="E190" s="33" t="s">
        <v>197</v>
      </c>
      <c r="G190" s="82" t="s">
        <v>231</v>
      </c>
      <c r="H190" s="83" t="s">
        <v>151</v>
      </c>
      <c r="J190" s="79">
        <v>8501</v>
      </c>
      <c r="K190" s="33" t="s">
        <v>248</v>
      </c>
      <c r="L190" s="84">
        <f t="shared" si="2"/>
        <v>3.6402026776226633</v>
      </c>
    </row>
    <row r="191" spans="1:12" ht="18" customHeight="1" x14ac:dyDescent="0.25">
      <c r="A191" s="79">
        <v>28286</v>
      </c>
      <c r="B191" s="80" t="s">
        <v>220</v>
      </c>
      <c r="C191" s="81">
        <v>4</v>
      </c>
      <c r="D191" s="33">
        <v>41</v>
      </c>
      <c r="E191" s="33" t="s">
        <v>162</v>
      </c>
      <c r="G191" s="82" t="s">
        <v>231</v>
      </c>
      <c r="H191" s="83" t="s">
        <v>151</v>
      </c>
      <c r="J191" s="79">
        <v>8504</v>
      </c>
      <c r="K191" s="33" t="s">
        <v>249</v>
      </c>
      <c r="L191" s="84">
        <f t="shared" si="2"/>
        <v>0.52810172506844422</v>
      </c>
    </row>
    <row r="192" spans="1:12" ht="18" customHeight="1" x14ac:dyDescent="0.25">
      <c r="A192" s="79">
        <v>28287</v>
      </c>
      <c r="B192" s="80" t="s">
        <v>220</v>
      </c>
      <c r="C192" s="81">
        <v>2.8</v>
      </c>
      <c r="D192" s="33">
        <v>49</v>
      </c>
      <c r="E192" s="33" t="s">
        <v>162</v>
      </c>
      <c r="G192" s="82" t="s">
        <v>231</v>
      </c>
      <c r="H192" s="83" t="s">
        <v>151</v>
      </c>
      <c r="J192" s="79">
        <v>8504</v>
      </c>
      <c r="K192" s="33" t="s">
        <v>249</v>
      </c>
      <c r="L192" s="84">
        <f t="shared" si="2"/>
        <v>0.52800747728883657</v>
      </c>
    </row>
    <row r="193" spans="1:12" ht="18" customHeight="1" x14ac:dyDescent="0.25">
      <c r="A193" s="79">
        <v>28223</v>
      </c>
      <c r="B193" s="80" t="s">
        <v>220</v>
      </c>
      <c r="C193" s="81">
        <v>6</v>
      </c>
      <c r="D193" s="33">
        <v>41</v>
      </c>
      <c r="E193" s="33" t="s">
        <v>162</v>
      </c>
      <c r="G193" s="82" t="s">
        <v>231</v>
      </c>
      <c r="H193" s="83" t="s">
        <v>151</v>
      </c>
      <c r="J193" s="79">
        <v>8504</v>
      </c>
      <c r="K193" s="33" t="s">
        <v>250</v>
      </c>
      <c r="L193" s="84">
        <f t="shared" si="2"/>
        <v>0.79215258760266627</v>
      </c>
    </row>
    <row r="194" spans="1:12" ht="18" customHeight="1" x14ac:dyDescent="0.25">
      <c r="A194" s="79">
        <v>28234</v>
      </c>
      <c r="B194" s="80" t="s">
        <v>240</v>
      </c>
      <c r="C194" s="81">
        <v>5</v>
      </c>
      <c r="D194" s="33">
        <v>69</v>
      </c>
      <c r="E194" s="33" t="s">
        <v>197</v>
      </c>
      <c r="G194" s="82" t="s">
        <v>231</v>
      </c>
      <c r="H194" s="83" t="s">
        <v>151</v>
      </c>
      <c r="J194" s="79">
        <v>8501</v>
      </c>
      <c r="K194" s="33" t="s">
        <v>251</v>
      </c>
      <c r="L194" s="84">
        <f t="shared" si="2"/>
        <v>1.8696403279676255</v>
      </c>
    </row>
    <row r="195" spans="1:12" ht="18" customHeight="1" x14ac:dyDescent="0.25">
      <c r="A195" s="79">
        <v>28237</v>
      </c>
      <c r="B195" s="80" t="s">
        <v>240</v>
      </c>
      <c r="C195" s="81">
        <v>4</v>
      </c>
      <c r="D195" s="33">
        <v>70</v>
      </c>
      <c r="E195" s="33" t="s">
        <v>197</v>
      </c>
      <c r="G195" s="82" t="s">
        <v>231</v>
      </c>
      <c r="H195" s="83" t="s">
        <v>151</v>
      </c>
      <c r="J195" s="79">
        <v>8501</v>
      </c>
      <c r="K195" s="33" t="s">
        <v>251</v>
      </c>
      <c r="L195" s="84">
        <f t="shared" ref="L195:L258" si="3">(PI()*((D195)^2)/4)*C195/10000</f>
        <v>1.5393804002589986</v>
      </c>
    </row>
    <row r="196" spans="1:12" ht="18" customHeight="1" x14ac:dyDescent="0.25">
      <c r="A196" s="79">
        <v>28235</v>
      </c>
      <c r="B196" s="80" t="s">
        <v>239</v>
      </c>
      <c r="C196" s="81">
        <v>4.5</v>
      </c>
      <c r="D196" s="33">
        <v>49</v>
      </c>
      <c r="E196" s="33" t="s">
        <v>198</v>
      </c>
      <c r="G196" s="82" t="s">
        <v>231</v>
      </c>
      <c r="H196" s="83" t="s">
        <v>151</v>
      </c>
      <c r="J196" s="79">
        <v>8502</v>
      </c>
      <c r="K196" s="33" t="s">
        <v>251</v>
      </c>
      <c r="L196" s="84">
        <f t="shared" si="3"/>
        <v>0.84858344564277299</v>
      </c>
    </row>
    <row r="197" spans="1:12" ht="18" customHeight="1" x14ac:dyDescent="0.25">
      <c r="A197" s="79">
        <v>28236</v>
      </c>
      <c r="B197" s="80" t="s">
        <v>239</v>
      </c>
      <c r="C197" s="81">
        <v>3.6</v>
      </c>
      <c r="D197" s="33">
        <v>61</v>
      </c>
      <c r="E197" s="33" t="s">
        <v>198</v>
      </c>
      <c r="G197" s="82" t="s">
        <v>231</v>
      </c>
      <c r="H197" s="83" t="s">
        <v>151</v>
      </c>
      <c r="J197" s="79">
        <v>8502</v>
      </c>
      <c r="K197" s="33" t="s">
        <v>251</v>
      </c>
      <c r="L197" s="84">
        <f t="shared" si="3"/>
        <v>1.0520879637606859</v>
      </c>
    </row>
    <row r="198" spans="1:12" ht="18" customHeight="1" x14ac:dyDescent="0.25">
      <c r="A198" s="79">
        <v>28238</v>
      </c>
      <c r="B198" s="80" t="s">
        <v>239</v>
      </c>
      <c r="C198" s="81">
        <v>5</v>
      </c>
      <c r="D198" s="33">
        <v>51</v>
      </c>
      <c r="E198" s="33" t="s">
        <v>198</v>
      </c>
      <c r="G198" s="82" t="s">
        <v>231</v>
      </c>
      <c r="H198" s="83" t="s">
        <v>151</v>
      </c>
      <c r="J198" s="79">
        <v>8502</v>
      </c>
      <c r="K198" s="33" t="s">
        <v>251</v>
      </c>
      <c r="L198" s="84">
        <f t="shared" si="3"/>
        <v>1.0214103114983815</v>
      </c>
    </row>
    <row r="199" spans="1:12" ht="18" customHeight="1" x14ac:dyDescent="0.25">
      <c r="A199" s="79">
        <v>28239</v>
      </c>
      <c r="B199" s="80" t="s">
        <v>239</v>
      </c>
      <c r="C199" s="81">
        <v>5</v>
      </c>
      <c r="D199" s="33">
        <v>44</v>
      </c>
      <c r="E199" s="33" t="s">
        <v>198</v>
      </c>
      <c r="G199" s="82" t="s">
        <v>231</v>
      </c>
      <c r="H199" s="83" t="s">
        <v>151</v>
      </c>
      <c r="J199" s="79">
        <v>8502</v>
      </c>
      <c r="K199" s="33" t="s">
        <v>251</v>
      </c>
      <c r="L199" s="84">
        <f t="shared" si="3"/>
        <v>0.76026542216872994</v>
      </c>
    </row>
    <row r="200" spans="1:12" ht="18" customHeight="1" x14ac:dyDescent="0.25">
      <c r="A200" s="79">
        <v>28240</v>
      </c>
      <c r="B200" s="80" t="s">
        <v>239</v>
      </c>
      <c r="C200" s="81">
        <v>5</v>
      </c>
      <c r="D200" s="33">
        <v>42</v>
      </c>
      <c r="E200" s="33" t="s">
        <v>198</v>
      </c>
      <c r="G200" s="82" t="s">
        <v>231</v>
      </c>
      <c r="H200" s="83" t="s">
        <v>151</v>
      </c>
      <c r="J200" s="79">
        <v>8502</v>
      </c>
      <c r="K200" s="33" t="s">
        <v>251</v>
      </c>
      <c r="L200" s="84">
        <f t="shared" si="3"/>
        <v>0.69272118011654937</v>
      </c>
    </row>
    <row r="201" spans="1:12" ht="18" customHeight="1" x14ac:dyDescent="0.25">
      <c r="A201" s="79">
        <v>7439</v>
      </c>
      <c r="C201" s="81">
        <v>8</v>
      </c>
      <c r="D201" s="33">
        <v>49</v>
      </c>
      <c r="E201" s="33" t="s">
        <v>198</v>
      </c>
      <c r="G201" s="82" t="s">
        <v>231</v>
      </c>
      <c r="H201" s="83" t="s">
        <v>151</v>
      </c>
      <c r="I201" s="33" t="s">
        <v>254</v>
      </c>
      <c r="J201" s="79">
        <v>302</v>
      </c>
      <c r="K201" s="33" t="s">
        <v>255</v>
      </c>
      <c r="L201" s="84">
        <f t="shared" si="3"/>
        <v>1.5085927922538187</v>
      </c>
    </row>
    <row r="202" spans="1:12" ht="18" customHeight="1" x14ac:dyDescent="0.25">
      <c r="A202" s="79">
        <v>7440</v>
      </c>
      <c r="C202" s="81">
        <v>8</v>
      </c>
      <c r="D202" s="33">
        <v>42</v>
      </c>
      <c r="E202" s="33" t="s">
        <v>198</v>
      </c>
      <c r="G202" s="82" t="s">
        <v>231</v>
      </c>
      <c r="H202" s="83" t="s">
        <v>151</v>
      </c>
      <c r="I202" s="33" t="s">
        <v>254</v>
      </c>
      <c r="J202" s="79">
        <v>302</v>
      </c>
      <c r="K202" s="33" t="s">
        <v>255</v>
      </c>
      <c r="L202" s="84">
        <f t="shared" si="3"/>
        <v>1.108353888186479</v>
      </c>
    </row>
    <row r="203" spans="1:12" ht="18" customHeight="1" x14ac:dyDescent="0.25">
      <c r="A203" s="79">
        <v>7441</v>
      </c>
      <c r="C203" s="81">
        <v>8</v>
      </c>
      <c r="D203" s="33">
        <v>53</v>
      </c>
      <c r="E203" s="33" t="s">
        <v>197</v>
      </c>
      <c r="G203" s="82" t="s">
        <v>231</v>
      </c>
      <c r="H203" s="83" t="s">
        <v>151</v>
      </c>
      <c r="I203" s="33" t="s">
        <v>254</v>
      </c>
      <c r="J203" s="79">
        <v>302</v>
      </c>
      <c r="K203" s="33" t="s">
        <v>255</v>
      </c>
      <c r="L203" s="84">
        <f t="shared" si="3"/>
        <v>1.764946752786746</v>
      </c>
    </row>
    <row r="204" spans="1:12" ht="18" customHeight="1" x14ac:dyDescent="0.25">
      <c r="A204" s="79">
        <v>7445</v>
      </c>
      <c r="C204" s="81">
        <v>8</v>
      </c>
      <c r="D204" s="33">
        <v>42</v>
      </c>
      <c r="E204" s="33" t="s">
        <v>198</v>
      </c>
      <c r="G204" s="82" t="s">
        <v>231</v>
      </c>
      <c r="H204" s="83" t="s">
        <v>151</v>
      </c>
      <c r="I204" s="33" t="s">
        <v>254</v>
      </c>
      <c r="J204" s="79">
        <v>302</v>
      </c>
      <c r="K204" s="33" t="s">
        <v>255</v>
      </c>
      <c r="L204" s="84">
        <f t="shared" si="3"/>
        <v>1.108353888186479</v>
      </c>
    </row>
    <row r="205" spans="1:12" ht="18" customHeight="1" x14ac:dyDescent="0.25">
      <c r="A205" s="79">
        <v>7451</v>
      </c>
      <c r="C205" s="81">
        <v>9.5</v>
      </c>
      <c r="D205" s="33">
        <v>61</v>
      </c>
      <c r="E205" s="33" t="s">
        <v>197</v>
      </c>
      <c r="G205" s="82" t="s">
        <v>231</v>
      </c>
      <c r="H205" s="83" t="s">
        <v>151</v>
      </c>
      <c r="I205" s="33" t="s">
        <v>254</v>
      </c>
      <c r="J205" s="79">
        <v>302</v>
      </c>
      <c r="K205" s="33" t="s">
        <v>255</v>
      </c>
      <c r="L205" s="84">
        <f t="shared" si="3"/>
        <v>2.7763432377018096</v>
      </c>
    </row>
    <row r="206" spans="1:12" ht="18" customHeight="1" x14ac:dyDescent="0.25">
      <c r="A206" s="79">
        <v>7467</v>
      </c>
      <c r="C206" s="81">
        <v>15</v>
      </c>
      <c r="D206" s="33">
        <v>49</v>
      </c>
      <c r="E206" s="33" t="s">
        <v>197</v>
      </c>
      <c r="F206" s="39" t="s">
        <v>227</v>
      </c>
      <c r="G206" s="82" t="s">
        <v>231</v>
      </c>
      <c r="H206" s="83" t="s">
        <v>151</v>
      </c>
      <c r="I206" s="33" t="s">
        <v>254</v>
      </c>
      <c r="J206" s="79">
        <v>302</v>
      </c>
      <c r="K206" s="33" t="s">
        <v>255</v>
      </c>
      <c r="L206" s="84">
        <f t="shared" si="3"/>
        <v>2.8286114854759101</v>
      </c>
    </row>
    <row r="207" spans="1:12" ht="18" customHeight="1" x14ac:dyDescent="0.25">
      <c r="A207" s="79">
        <v>7468</v>
      </c>
      <c r="C207" s="81">
        <v>8</v>
      </c>
      <c r="D207" s="33">
        <v>47</v>
      </c>
      <c r="E207" s="33" t="s">
        <v>198</v>
      </c>
      <c r="G207" s="82" t="s">
        <v>231</v>
      </c>
      <c r="H207" s="83" t="s">
        <v>151</v>
      </c>
      <c r="I207" s="33" t="s">
        <v>254</v>
      </c>
      <c r="J207" s="79">
        <v>302</v>
      </c>
      <c r="K207" s="33" t="s">
        <v>255</v>
      </c>
      <c r="L207" s="84">
        <f t="shared" si="3"/>
        <v>1.3879556343559707</v>
      </c>
    </row>
    <row r="208" spans="1:12" ht="18" customHeight="1" x14ac:dyDescent="0.25">
      <c r="A208" s="79">
        <v>7442</v>
      </c>
      <c r="C208" s="81">
        <v>5</v>
      </c>
      <c r="D208" s="33">
        <v>54</v>
      </c>
      <c r="E208" s="33" t="s">
        <v>257</v>
      </c>
      <c r="G208" s="82" t="s">
        <v>231</v>
      </c>
      <c r="H208" s="83" t="s">
        <v>151</v>
      </c>
      <c r="I208" s="33" t="s">
        <v>254</v>
      </c>
      <c r="J208" s="79">
        <v>300</v>
      </c>
      <c r="K208" s="33" t="s">
        <v>255</v>
      </c>
      <c r="L208" s="84">
        <f t="shared" si="3"/>
        <v>1.1451105222334794</v>
      </c>
    </row>
    <row r="209" spans="1:12" ht="18" customHeight="1" x14ac:dyDescent="0.25">
      <c r="A209" s="79">
        <v>7443</v>
      </c>
      <c r="C209" s="81">
        <v>13</v>
      </c>
      <c r="D209" s="33">
        <v>54</v>
      </c>
      <c r="E209" s="33" t="s">
        <v>257</v>
      </c>
      <c r="G209" s="82" t="s">
        <v>231</v>
      </c>
      <c r="H209" s="83" t="s">
        <v>151</v>
      </c>
      <c r="I209" s="33" t="s">
        <v>254</v>
      </c>
      <c r="J209" s="79">
        <v>300</v>
      </c>
      <c r="K209" s="33" t="s">
        <v>255</v>
      </c>
      <c r="L209" s="84">
        <f t="shared" si="3"/>
        <v>2.9772873578070467</v>
      </c>
    </row>
    <row r="210" spans="1:12" ht="18" customHeight="1" x14ac:dyDescent="0.25">
      <c r="A210" s="79">
        <v>7444</v>
      </c>
      <c r="C210" s="81">
        <v>10</v>
      </c>
      <c r="D210" s="33">
        <v>56</v>
      </c>
      <c r="E210" s="33" t="s">
        <v>257</v>
      </c>
      <c r="G210" s="82" t="s">
        <v>231</v>
      </c>
      <c r="H210" s="83" t="s">
        <v>151</v>
      </c>
      <c r="I210" s="33" t="s">
        <v>254</v>
      </c>
      <c r="J210" s="79">
        <v>300</v>
      </c>
      <c r="K210" s="33" t="s">
        <v>255</v>
      </c>
      <c r="L210" s="84">
        <f t="shared" si="3"/>
        <v>2.4630086404143978</v>
      </c>
    </row>
    <row r="211" spans="1:12" ht="18" customHeight="1" x14ac:dyDescent="0.25">
      <c r="A211" s="79">
        <v>7446</v>
      </c>
      <c r="C211" s="81">
        <v>3</v>
      </c>
      <c r="D211" s="33">
        <v>60</v>
      </c>
      <c r="E211" s="33" t="s">
        <v>257</v>
      </c>
      <c r="G211" s="82" t="s">
        <v>231</v>
      </c>
      <c r="H211" s="83" t="s">
        <v>151</v>
      </c>
      <c r="I211" s="33" t="s">
        <v>254</v>
      </c>
      <c r="J211" s="79">
        <v>300</v>
      </c>
      <c r="K211" s="33" t="s">
        <v>255</v>
      </c>
      <c r="L211" s="84">
        <f t="shared" si="3"/>
        <v>0.84823001646924423</v>
      </c>
    </row>
    <row r="212" spans="1:12" ht="18" customHeight="1" x14ac:dyDescent="0.25">
      <c r="A212" s="79">
        <v>7447</v>
      </c>
      <c r="C212" s="81">
        <v>5.5</v>
      </c>
      <c r="D212" s="33">
        <v>55</v>
      </c>
      <c r="E212" s="33" t="s">
        <v>257</v>
      </c>
      <c r="G212" s="82" t="s">
        <v>231</v>
      </c>
      <c r="H212" s="83" t="s">
        <v>151</v>
      </c>
      <c r="I212" s="33" t="s">
        <v>254</v>
      </c>
      <c r="J212" s="79">
        <v>300</v>
      </c>
      <c r="K212" s="33" t="s">
        <v>255</v>
      </c>
      <c r="L212" s="84">
        <f t="shared" si="3"/>
        <v>1.3067061943525047</v>
      </c>
    </row>
    <row r="213" spans="1:12" ht="18" customHeight="1" x14ac:dyDescent="0.25">
      <c r="A213" s="79">
        <v>7448</v>
      </c>
      <c r="C213" s="81">
        <v>9</v>
      </c>
      <c r="D213" s="33">
        <v>57</v>
      </c>
      <c r="E213" s="33" t="s">
        <v>257</v>
      </c>
      <c r="G213" s="82" t="s">
        <v>231</v>
      </c>
      <c r="H213" s="83" t="s">
        <v>151</v>
      </c>
      <c r="I213" s="33" t="s">
        <v>254</v>
      </c>
      <c r="J213" s="79">
        <v>300</v>
      </c>
      <c r="K213" s="33" t="s">
        <v>255</v>
      </c>
      <c r="L213" s="84">
        <f t="shared" si="3"/>
        <v>2.2965827695904788</v>
      </c>
    </row>
    <row r="214" spans="1:12" ht="18" customHeight="1" x14ac:dyDescent="0.25">
      <c r="A214" s="79">
        <v>7449</v>
      </c>
      <c r="C214" s="81">
        <v>12</v>
      </c>
      <c r="D214" s="33">
        <v>46</v>
      </c>
      <c r="E214" s="33" t="s">
        <v>257</v>
      </c>
      <c r="G214" s="82" t="s">
        <v>231</v>
      </c>
      <c r="H214" s="83" t="s">
        <v>151</v>
      </c>
      <c r="I214" s="33" t="s">
        <v>254</v>
      </c>
      <c r="J214" s="79">
        <v>300</v>
      </c>
      <c r="K214" s="33" t="s">
        <v>255</v>
      </c>
      <c r="L214" s="84">
        <f t="shared" si="3"/>
        <v>1.9942830164988006</v>
      </c>
    </row>
    <row r="215" spans="1:12" ht="18" customHeight="1" x14ac:dyDescent="0.25">
      <c r="A215" s="79">
        <v>7450</v>
      </c>
      <c r="C215" s="81">
        <v>8</v>
      </c>
      <c r="D215" s="33">
        <v>51</v>
      </c>
      <c r="E215" s="33" t="s">
        <v>257</v>
      </c>
      <c r="G215" s="82" t="s">
        <v>231</v>
      </c>
      <c r="H215" s="83" t="s">
        <v>151</v>
      </c>
      <c r="I215" s="33" t="s">
        <v>254</v>
      </c>
      <c r="J215" s="79">
        <v>300</v>
      </c>
      <c r="K215" s="33" t="s">
        <v>255</v>
      </c>
      <c r="L215" s="84">
        <f t="shared" si="3"/>
        <v>1.6342564983974104</v>
      </c>
    </row>
    <row r="216" spans="1:12" ht="18" customHeight="1" x14ac:dyDescent="0.25">
      <c r="A216" s="79">
        <v>7452</v>
      </c>
      <c r="C216" s="81">
        <v>10.5</v>
      </c>
      <c r="D216" s="33">
        <v>51</v>
      </c>
      <c r="E216" s="33" t="s">
        <v>257</v>
      </c>
      <c r="G216" s="82" t="s">
        <v>231</v>
      </c>
      <c r="H216" s="83" t="s">
        <v>151</v>
      </c>
      <c r="I216" s="33" t="s">
        <v>254</v>
      </c>
      <c r="J216" s="79">
        <v>300</v>
      </c>
      <c r="K216" s="33" t="s">
        <v>255</v>
      </c>
      <c r="L216" s="84">
        <f t="shared" si="3"/>
        <v>2.1449616541466008</v>
      </c>
    </row>
    <row r="217" spans="1:12" ht="18" customHeight="1" x14ac:dyDescent="0.25">
      <c r="A217" s="79">
        <v>7453</v>
      </c>
      <c r="C217" s="81">
        <v>7.5</v>
      </c>
      <c r="D217" s="33">
        <v>61</v>
      </c>
      <c r="E217" s="33" t="s">
        <v>257</v>
      </c>
      <c r="G217" s="82" t="s">
        <v>231</v>
      </c>
      <c r="H217" s="83" t="s">
        <v>151</v>
      </c>
      <c r="I217" s="33" t="s">
        <v>254</v>
      </c>
      <c r="J217" s="79">
        <v>300</v>
      </c>
      <c r="K217" s="33" t="s">
        <v>255</v>
      </c>
      <c r="L217" s="84">
        <f t="shared" si="3"/>
        <v>2.1918499245014291</v>
      </c>
    </row>
    <row r="218" spans="1:12" ht="18" customHeight="1" x14ac:dyDescent="0.25">
      <c r="A218" s="79">
        <v>7469</v>
      </c>
      <c r="C218" s="81">
        <v>4</v>
      </c>
      <c r="D218" s="33">
        <v>59</v>
      </c>
      <c r="E218" s="33" t="s">
        <v>257</v>
      </c>
      <c r="G218" s="82" t="s">
        <v>231</v>
      </c>
      <c r="H218" s="83" t="s">
        <v>151</v>
      </c>
      <c r="I218" s="33" t="s">
        <v>254</v>
      </c>
      <c r="J218" s="79">
        <v>300</v>
      </c>
      <c r="K218" s="33" t="s">
        <v>255</v>
      </c>
      <c r="L218" s="84">
        <f t="shared" si="3"/>
        <v>1.093588402714607</v>
      </c>
    </row>
    <row r="219" spans="1:12" ht="18" customHeight="1" x14ac:dyDescent="0.25">
      <c r="A219" s="79">
        <v>7470</v>
      </c>
      <c r="C219" s="81">
        <v>8.5</v>
      </c>
      <c r="D219" s="33">
        <v>62</v>
      </c>
      <c r="E219" s="33" t="s">
        <v>257</v>
      </c>
      <c r="G219" s="82" t="s">
        <v>231</v>
      </c>
      <c r="H219" s="83" t="s">
        <v>151</v>
      </c>
      <c r="I219" s="33" t="s">
        <v>254</v>
      </c>
      <c r="J219" s="79">
        <v>300</v>
      </c>
      <c r="K219" s="33" t="s">
        <v>255</v>
      </c>
      <c r="L219" s="84">
        <f t="shared" si="3"/>
        <v>2.5662099590848224</v>
      </c>
    </row>
    <row r="220" spans="1:12" ht="18" customHeight="1" x14ac:dyDescent="0.25">
      <c r="A220" s="79">
        <v>7471</v>
      </c>
      <c r="C220" s="81">
        <v>10</v>
      </c>
      <c r="D220" s="33">
        <v>52</v>
      </c>
      <c r="E220" s="33" t="s">
        <v>257</v>
      </c>
      <c r="G220" s="82" t="s">
        <v>231</v>
      </c>
      <c r="H220" s="83" t="s">
        <v>151</v>
      </c>
      <c r="I220" s="33" t="s">
        <v>254</v>
      </c>
      <c r="J220" s="79">
        <v>300</v>
      </c>
      <c r="K220" s="33" t="s">
        <v>255</v>
      </c>
      <c r="L220" s="84">
        <f t="shared" si="3"/>
        <v>2.1237166338267</v>
      </c>
    </row>
    <row r="221" spans="1:12" ht="18" customHeight="1" x14ac:dyDescent="0.25">
      <c r="A221" s="79">
        <v>7472</v>
      </c>
      <c r="C221" s="81">
        <v>7</v>
      </c>
      <c r="D221" s="33">
        <v>60</v>
      </c>
      <c r="E221" s="33" t="s">
        <v>257</v>
      </c>
      <c r="G221" s="82" t="s">
        <v>231</v>
      </c>
      <c r="H221" s="83" t="s">
        <v>151</v>
      </c>
      <c r="I221" s="33" t="s">
        <v>254</v>
      </c>
      <c r="J221" s="79">
        <v>300</v>
      </c>
      <c r="K221" s="33" t="s">
        <v>255</v>
      </c>
      <c r="L221" s="84">
        <f t="shared" si="3"/>
        <v>1.9792033717615698</v>
      </c>
    </row>
    <row r="222" spans="1:12" ht="18" customHeight="1" x14ac:dyDescent="0.25">
      <c r="A222" s="79">
        <v>7473</v>
      </c>
      <c r="C222" s="81">
        <v>6</v>
      </c>
      <c r="D222" s="33">
        <v>58</v>
      </c>
      <c r="E222" s="33" t="s">
        <v>257</v>
      </c>
      <c r="G222" s="82" t="s">
        <v>231</v>
      </c>
      <c r="H222" s="83" t="s">
        <v>151</v>
      </c>
      <c r="I222" s="33" t="s">
        <v>254</v>
      </c>
      <c r="J222" s="79">
        <v>300</v>
      </c>
      <c r="K222" s="33" t="s">
        <v>255</v>
      </c>
      <c r="L222" s="84">
        <f t="shared" si="3"/>
        <v>1.5852476530014097</v>
      </c>
    </row>
    <row r="223" spans="1:12" ht="18" customHeight="1" x14ac:dyDescent="0.25">
      <c r="A223" s="79">
        <v>7474</v>
      </c>
      <c r="C223" s="81">
        <v>5.5</v>
      </c>
      <c r="D223" s="33">
        <v>65</v>
      </c>
      <c r="E223" s="33" t="s">
        <v>257</v>
      </c>
      <c r="G223" s="82" t="s">
        <v>231</v>
      </c>
      <c r="H223" s="83" t="s">
        <v>151</v>
      </c>
      <c r="I223" s="33" t="s">
        <v>254</v>
      </c>
      <c r="J223" s="79">
        <v>300</v>
      </c>
      <c r="K223" s="33" t="s">
        <v>255</v>
      </c>
      <c r="L223" s="84">
        <f t="shared" si="3"/>
        <v>1.8250689821948207</v>
      </c>
    </row>
    <row r="224" spans="1:12" ht="18" customHeight="1" x14ac:dyDescent="0.25">
      <c r="A224" s="79">
        <v>7475</v>
      </c>
      <c r="C224" s="81">
        <v>6</v>
      </c>
      <c r="D224" s="33">
        <v>56</v>
      </c>
      <c r="E224" s="33" t="s">
        <v>257</v>
      </c>
      <c r="G224" s="82" t="s">
        <v>231</v>
      </c>
      <c r="H224" s="83" t="s">
        <v>151</v>
      </c>
      <c r="I224" s="33" t="s">
        <v>254</v>
      </c>
      <c r="J224" s="79">
        <v>300</v>
      </c>
      <c r="K224" s="33" t="s">
        <v>255</v>
      </c>
      <c r="L224" s="84">
        <f t="shared" si="3"/>
        <v>1.4778051842486386</v>
      </c>
    </row>
    <row r="225" spans="1:12" ht="18" customHeight="1" x14ac:dyDescent="0.25">
      <c r="A225" s="79">
        <v>7476</v>
      </c>
      <c r="C225" s="81">
        <v>6</v>
      </c>
      <c r="D225" s="33">
        <v>65</v>
      </c>
      <c r="E225" s="33" t="s">
        <v>257</v>
      </c>
      <c r="G225" s="82" t="s">
        <v>231</v>
      </c>
      <c r="H225" s="83" t="s">
        <v>151</v>
      </c>
      <c r="I225" s="33" t="s">
        <v>254</v>
      </c>
      <c r="J225" s="79">
        <v>300</v>
      </c>
      <c r="K225" s="33" t="s">
        <v>255</v>
      </c>
      <c r="L225" s="84">
        <f t="shared" si="3"/>
        <v>1.9909843442125315</v>
      </c>
    </row>
    <row r="226" spans="1:12" ht="18" customHeight="1" x14ac:dyDescent="0.25">
      <c r="A226" s="79">
        <v>7477</v>
      </c>
      <c r="C226" s="81">
        <v>5</v>
      </c>
      <c r="D226" s="33">
        <v>57</v>
      </c>
      <c r="E226" s="33" t="s">
        <v>257</v>
      </c>
      <c r="G226" s="82" t="s">
        <v>231</v>
      </c>
      <c r="H226" s="83" t="s">
        <v>151</v>
      </c>
      <c r="I226" s="33" t="s">
        <v>254</v>
      </c>
      <c r="J226" s="79">
        <v>300</v>
      </c>
      <c r="K226" s="33" t="s">
        <v>255</v>
      </c>
      <c r="L226" s="84">
        <f t="shared" si="3"/>
        <v>1.2758793164391546</v>
      </c>
    </row>
    <row r="227" spans="1:12" ht="18" customHeight="1" x14ac:dyDescent="0.25">
      <c r="A227" s="79">
        <v>7481</v>
      </c>
      <c r="C227" s="81">
        <v>5</v>
      </c>
      <c r="D227" s="33">
        <v>66</v>
      </c>
      <c r="E227" s="33" t="s">
        <v>256</v>
      </c>
      <c r="G227" s="82" t="s">
        <v>231</v>
      </c>
      <c r="H227" s="83" t="s">
        <v>151</v>
      </c>
      <c r="I227" s="33" t="s">
        <v>254</v>
      </c>
      <c r="J227" s="79">
        <v>312</v>
      </c>
      <c r="K227" s="33" t="s">
        <v>255</v>
      </c>
      <c r="L227" s="84">
        <f t="shared" si="3"/>
        <v>1.7105971998796423</v>
      </c>
    </row>
    <row r="228" spans="1:12" ht="18" customHeight="1" x14ac:dyDescent="0.25">
      <c r="A228" s="79">
        <v>7483</v>
      </c>
      <c r="C228" s="81">
        <v>6.5</v>
      </c>
      <c r="D228" s="33">
        <v>62</v>
      </c>
      <c r="E228" s="33" t="s">
        <v>197</v>
      </c>
      <c r="G228" s="82" t="s">
        <v>231</v>
      </c>
      <c r="H228" s="83" t="s">
        <v>151</v>
      </c>
      <c r="I228" s="33" t="s">
        <v>254</v>
      </c>
      <c r="J228" s="79">
        <v>312</v>
      </c>
      <c r="K228" s="33" t="s">
        <v>255</v>
      </c>
      <c r="L228" s="84">
        <f t="shared" si="3"/>
        <v>1.9623958510648645</v>
      </c>
    </row>
    <row r="229" spans="1:12" ht="18" customHeight="1" x14ac:dyDescent="0.25">
      <c r="A229" s="79">
        <v>7491</v>
      </c>
      <c r="C229" s="81">
        <v>6</v>
      </c>
      <c r="D229" s="33">
        <v>64</v>
      </c>
      <c r="E229" s="33" t="s">
        <v>197</v>
      </c>
      <c r="G229" s="82" t="s">
        <v>231</v>
      </c>
      <c r="H229" s="83" t="s">
        <v>151</v>
      </c>
      <c r="I229" s="33" t="s">
        <v>254</v>
      </c>
      <c r="J229" s="79">
        <v>312</v>
      </c>
      <c r="K229" s="33" t="s">
        <v>255</v>
      </c>
      <c r="L229" s="84">
        <f t="shared" si="3"/>
        <v>1.9301945263655689</v>
      </c>
    </row>
    <row r="230" spans="1:12" ht="18" customHeight="1" x14ac:dyDescent="0.25">
      <c r="A230" s="79">
        <v>7495</v>
      </c>
      <c r="C230" s="81">
        <v>7</v>
      </c>
      <c r="D230" s="33">
        <v>65</v>
      </c>
      <c r="E230" s="33" t="s">
        <v>197</v>
      </c>
      <c r="G230" s="82" t="s">
        <v>231</v>
      </c>
      <c r="H230" s="83" t="s">
        <v>151</v>
      </c>
      <c r="I230" s="33" t="s">
        <v>254</v>
      </c>
      <c r="J230" s="79">
        <v>312</v>
      </c>
      <c r="K230" s="33" t="s">
        <v>255</v>
      </c>
      <c r="L230" s="84">
        <f t="shared" si="3"/>
        <v>2.3228150682479538</v>
      </c>
    </row>
    <row r="231" spans="1:12" ht="18" customHeight="1" x14ac:dyDescent="0.25">
      <c r="A231" s="79">
        <v>7502</v>
      </c>
      <c r="C231" s="81">
        <v>6</v>
      </c>
      <c r="D231" s="33">
        <v>64</v>
      </c>
      <c r="E231" s="33" t="s">
        <v>256</v>
      </c>
      <c r="G231" s="82" t="s">
        <v>231</v>
      </c>
      <c r="H231" s="83" t="s">
        <v>151</v>
      </c>
      <c r="I231" s="33" t="s">
        <v>254</v>
      </c>
      <c r="J231" s="79">
        <v>312</v>
      </c>
      <c r="K231" s="33" t="s">
        <v>255</v>
      </c>
      <c r="L231" s="84">
        <f t="shared" si="3"/>
        <v>1.9301945263655689</v>
      </c>
    </row>
    <row r="232" spans="1:12" ht="18" customHeight="1" x14ac:dyDescent="0.25">
      <c r="A232" s="79">
        <v>7519</v>
      </c>
      <c r="C232" s="81">
        <v>9</v>
      </c>
      <c r="D232" s="33">
        <v>61</v>
      </c>
      <c r="E232" s="33" t="s">
        <v>197</v>
      </c>
      <c r="G232" s="82" t="s">
        <v>231</v>
      </c>
      <c r="H232" s="83" t="s">
        <v>151</v>
      </c>
      <c r="I232" s="33" t="s">
        <v>254</v>
      </c>
      <c r="J232" s="79">
        <v>312</v>
      </c>
      <c r="K232" s="33" t="s">
        <v>255</v>
      </c>
      <c r="L232" s="84">
        <f t="shared" si="3"/>
        <v>2.6302199094017147</v>
      </c>
    </row>
    <row r="233" spans="1:12" ht="18" customHeight="1" x14ac:dyDescent="0.25">
      <c r="A233" s="79">
        <v>7521</v>
      </c>
      <c r="C233" s="81">
        <v>6</v>
      </c>
      <c r="D233" s="33">
        <v>64</v>
      </c>
      <c r="E233" s="33" t="s">
        <v>197</v>
      </c>
      <c r="G233" s="82" t="s">
        <v>231</v>
      </c>
      <c r="H233" s="83" t="s">
        <v>151</v>
      </c>
      <c r="I233" s="33" t="s">
        <v>254</v>
      </c>
      <c r="J233" s="79">
        <v>312</v>
      </c>
      <c r="K233" s="33" t="s">
        <v>255</v>
      </c>
      <c r="L233" s="84">
        <f t="shared" si="3"/>
        <v>1.9301945263655689</v>
      </c>
    </row>
    <row r="234" spans="1:12" ht="18" customHeight="1" x14ac:dyDescent="0.25">
      <c r="A234" s="79">
        <v>7523</v>
      </c>
      <c r="C234" s="81">
        <v>4</v>
      </c>
      <c r="D234" s="33">
        <v>79</v>
      </c>
      <c r="E234" s="33" t="s">
        <v>256</v>
      </c>
      <c r="G234" s="82" t="s">
        <v>231</v>
      </c>
      <c r="H234" s="83" t="s">
        <v>151</v>
      </c>
      <c r="I234" s="33" t="s">
        <v>254</v>
      </c>
      <c r="J234" s="79">
        <v>312</v>
      </c>
      <c r="K234" s="33" t="s">
        <v>255</v>
      </c>
      <c r="L234" s="84">
        <f t="shared" si="3"/>
        <v>1.9606679751053899</v>
      </c>
    </row>
    <row r="235" spans="1:12" ht="18" customHeight="1" x14ac:dyDescent="0.25">
      <c r="A235" s="79">
        <v>7524</v>
      </c>
      <c r="C235" s="81">
        <v>7</v>
      </c>
      <c r="D235" s="33">
        <v>71</v>
      </c>
      <c r="E235" s="33" t="s">
        <v>256</v>
      </c>
      <c r="G235" s="82" t="s">
        <v>231</v>
      </c>
      <c r="H235" s="83" t="s">
        <v>151</v>
      </c>
      <c r="I235" s="33" t="s">
        <v>254</v>
      </c>
      <c r="J235" s="79">
        <v>312</v>
      </c>
      <c r="K235" s="33" t="s">
        <v>255</v>
      </c>
      <c r="L235" s="84">
        <f t="shared" si="3"/>
        <v>2.7714344991805757</v>
      </c>
    </row>
    <row r="236" spans="1:12" ht="18" customHeight="1" x14ac:dyDescent="0.25">
      <c r="A236" s="79">
        <v>7525</v>
      </c>
      <c r="C236" s="81">
        <v>8</v>
      </c>
      <c r="D236" s="33">
        <v>56</v>
      </c>
      <c r="E236" s="33" t="s">
        <v>197</v>
      </c>
      <c r="G236" s="82" t="s">
        <v>231</v>
      </c>
      <c r="H236" s="83" t="s">
        <v>151</v>
      </c>
      <c r="I236" s="33" t="s">
        <v>254</v>
      </c>
      <c r="J236" s="79">
        <v>312</v>
      </c>
      <c r="K236" s="33" t="s">
        <v>255</v>
      </c>
      <c r="L236" s="84">
        <f t="shared" si="3"/>
        <v>1.9704069123315182</v>
      </c>
    </row>
    <row r="237" spans="1:12" ht="18" customHeight="1" x14ac:dyDescent="0.25">
      <c r="A237" s="79">
        <v>7540</v>
      </c>
      <c r="C237" s="81">
        <v>5</v>
      </c>
      <c r="D237" s="33">
        <v>63</v>
      </c>
      <c r="E237" s="33" t="s">
        <v>197</v>
      </c>
      <c r="G237" s="82" t="s">
        <v>231</v>
      </c>
      <c r="H237" s="83" t="s">
        <v>151</v>
      </c>
      <c r="I237" s="33" t="s">
        <v>254</v>
      </c>
      <c r="J237" s="79">
        <v>312</v>
      </c>
      <c r="K237" s="33" t="s">
        <v>255</v>
      </c>
      <c r="L237" s="84">
        <f t="shared" si="3"/>
        <v>1.558622655262236</v>
      </c>
    </row>
    <row r="238" spans="1:12" ht="18" customHeight="1" x14ac:dyDescent="0.25">
      <c r="A238" s="79">
        <v>7541</v>
      </c>
      <c r="C238" s="81">
        <v>11</v>
      </c>
      <c r="D238" s="33">
        <v>62</v>
      </c>
      <c r="E238" s="33" t="s">
        <v>197</v>
      </c>
      <c r="G238" s="82" t="s">
        <v>231</v>
      </c>
      <c r="H238" s="83" t="s">
        <v>151</v>
      </c>
      <c r="I238" s="33" t="s">
        <v>254</v>
      </c>
      <c r="J238" s="79">
        <v>312</v>
      </c>
      <c r="K238" s="33" t="s">
        <v>255</v>
      </c>
      <c r="L238" s="84">
        <f t="shared" si="3"/>
        <v>3.3209775941097703</v>
      </c>
    </row>
    <row r="239" spans="1:12" ht="18" customHeight="1" x14ac:dyDescent="0.25">
      <c r="A239" s="79">
        <v>7542</v>
      </c>
      <c r="C239" s="81">
        <v>6</v>
      </c>
      <c r="D239" s="33">
        <v>59</v>
      </c>
      <c r="E239" s="33" t="s">
        <v>197</v>
      </c>
      <c r="G239" s="82" t="s">
        <v>231</v>
      </c>
      <c r="H239" s="83" t="s">
        <v>151</v>
      </c>
      <c r="I239" s="33" t="s">
        <v>254</v>
      </c>
      <c r="J239" s="79">
        <v>312</v>
      </c>
      <c r="K239" s="33" t="s">
        <v>255</v>
      </c>
      <c r="L239" s="84">
        <f t="shared" si="3"/>
        <v>1.6403826040719105</v>
      </c>
    </row>
    <row r="240" spans="1:12" ht="18" customHeight="1" x14ac:dyDescent="0.25">
      <c r="A240" s="79">
        <v>7482</v>
      </c>
      <c r="C240" s="81">
        <v>11</v>
      </c>
      <c r="D240" s="33">
        <v>47</v>
      </c>
      <c r="E240" s="33" t="s">
        <v>198</v>
      </c>
      <c r="G240" s="82" t="s">
        <v>231</v>
      </c>
      <c r="H240" s="83" t="s">
        <v>151</v>
      </c>
      <c r="I240" s="33" t="s">
        <v>254</v>
      </c>
      <c r="J240" s="79">
        <v>312</v>
      </c>
      <c r="K240" s="33" t="s">
        <v>255</v>
      </c>
      <c r="L240" s="84">
        <f t="shared" si="3"/>
        <v>1.9084389972394598</v>
      </c>
    </row>
    <row r="241" spans="1:12" ht="18" customHeight="1" x14ac:dyDescent="0.25">
      <c r="A241" s="79">
        <v>7484</v>
      </c>
      <c r="C241" s="81">
        <v>9</v>
      </c>
      <c r="D241" s="33">
        <v>39</v>
      </c>
      <c r="E241" s="33" t="s">
        <v>198</v>
      </c>
      <c r="G241" s="82" t="s">
        <v>231</v>
      </c>
      <c r="H241" s="83" t="s">
        <v>151</v>
      </c>
      <c r="I241" s="33" t="s">
        <v>254</v>
      </c>
      <c r="J241" s="79">
        <v>312</v>
      </c>
      <c r="K241" s="33" t="s">
        <v>255</v>
      </c>
      <c r="L241" s="84">
        <f t="shared" si="3"/>
        <v>1.075131545874767</v>
      </c>
    </row>
    <row r="242" spans="1:12" ht="18" customHeight="1" x14ac:dyDescent="0.25">
      <c r="A242" s="79">
        <v>7488</v>
      </c>
      <c r="C242" s="81">
        <v>6.5</v>
      </c>
      <c r="D242" s="33">
        <v>59</v>
      </c>
      <c r="E242" s="33" t="s">
        <v>198</v>
      </c>
      <c r="G242" s="82" t="s">
        <v>231</v>
      </c>
      <c r="H242" s="83" t="s">
        <v>151</v>
      </c>
      <c r="I242" s="33" t="s">
        <v>254</v>
      </c>
      <c r="J242" s="79">
        <v>312</v>
      </c>
      <c r="K242" s="33" t="s">
        <v>255</v>
      </c>
      <c r="L242" s="84">
        <f t="shared" si="3"/>
        <v>1.7770811544112364</v>
      </c>
    </row>
    <row r="243" spans="1:12" ht="18" customHeight="1" x14ac:dyDescent="0.25">
      <c r="A243" s="79">
        <v>7489</v>
      </c>
      <c r="C243" s="81">
        <v>6</v>
      </c>
      <c r="D243" s="33">
        <v>61</v>
      </c>
      <c r="E243" s="33" t="s">
        <v>198</v>
      </c>
      <c r="G243" s="82" t="s">
        <v>231</v>
      </c>
      <c r="H243" s="83" t="s">
        <v>151</v>
      </c>
      <c r="I243" s="33" t="s">
        <v>254</v>
      </c>
      <c r="J243" s="79">
        <v>312</v>
      </c>
      <c r="K243" s="33" t="s">
        <v>255</v>
      </c>
      <c r="L243" s="84">
        <f t="shared" si="3"/>
        <v>1.7534799396011429</v>
      </c>
    </row>
    <row r="244" spans="1:12" ht="18" customHeight="1" x14ac:dyDescent="0.25">
      <c r="A244" s="79">
        <v>7490</v>
      </c>
      <c r="C244" s="81">
        <v>8</v>
      </c>
      <c r="D244" s="33">
        <v>47</v>
      </c>
      <c r="E244" s="33" t="s">
        <v>198</v>
      </c>
      <c r="G244" s="82" t="s">
        <v>231</v>
      </c>
      <c r="H244" s="83" t="s">
        <v>151</v>
      </c>
      <c r="I244" s="33" t="s">
        <v>254</v>
      </c>
      <c r="J244" s="79">
        <v>312</v>
      </c>
      <c r="K244" s="33" t="s">
        <v>255</v>
      </c>
      <c r="L244" s="84">
        <f t="shared" si="3"/>
        <v>1.3879556343559707</v>
      </c>
    </row>
    <row r="245" spans="1:12" ht="18" customHeight="1" x14ac:dyDescent="0.25">
      <c r="A245" s="79">
        <v>7496</v>
      </c>
      <c r="C245" s="81">
        <v>8</v>
      </c>
      <c r="D245" s="33">
        <v>56</v>
      </c>
      <c r="E245" s="33" t="s">
        <v>197</v>
      </c>
      <c r="G245" s="82" t="s">
        <v>231</v>
      </c>
      <c r="H245" s="83" t="s">
        <v>151</v>
      </c>
      <c r="I245" s="33" t="s">
        <v>254</v>
      </c>
      <c r="J245" s="79">
        <v>312</v>
      </c>
      <c r="K245" s="33" t="s">
        <v>255</v>
      </c>
      <c r="L245" s="84">
        <f t="shared" si="3"/>
        <v>1.9704069123315182</v>
      </c>
    </row>
    <row r="246" spans="1:12" ht="18" customHeight="1" x14ac:dyDescent="0.25">
      <c r="A246" s="79">
        <v>7497</v>
      </c>
      <c r="C246" s="81">
        <v>7</v>
      </c>
      <c r="D246" s="33">
        <v>56</v>
      </c>
      <c r="E246" s="33" t="s">
        <v>198</v>
      </c>
      <c r="G246" s="82" t="s">
        <v>231</v>
      </c>
      <c r="H246" s="83" t="s">
        <v>151</v>
      </c>
      <c r="I246" s="33" t="s">
        <v>254</v>
      </c>
      <c r="J246" s="79">
        <v>312</v>
      </c>
      <c r="K246" s="33" t="s">
        <v>255</v>
      </c>
      <c r="L246" s="84">
        <f t="shared" si="3"/>
        <v>1.7241060482900783</v>
      </c>
    </row>
    <row r="247" spans="1:12" ht="18" customHeight="1" x14ac:dyDescent="0.25">
      <c r="A247" s="79">
        <v>7498</v>
      </c>
      <c r="C247" s="81">
        <v>6</v>
      </c>
      <c r="D247" s="33">
        <v>59</v>
      </c>
      <c r="E247" s="33" t="s">
        <v>198</v>
      </c>
      <c r="G247" s="82" t="s">
        <v>231</v>
      </c>
      <c r="H247" s="83" t="s">
        <v>151</v>
      </c>
      <c r="I247" s="33" t="s">
        <v>254</v>
      </c>
      <c r="J247" s="79">
        <v>312</v>
      </c>
      <c r="K247" s="33" t="s">
        <v>255</v>
      </c>
      <c r="L247" s="84">
        <f t="shared" si="3"/>
        <v>1.6403826040719105</v>
      </c>
    </row>
    <row r="248" spans="1:12" ht="18" customHeight="1" x14ac:dyDescent="0.25">
      <c r="A248" s="79">
        <v>7520</v>
      </c>
      <c r="C248" s="81">
        <v>7.5</v>
      </c>
      <c r="D248" s="33">
        <v>49</v>
      </c>
      <c r="E248" s="33" t="s">
        <v>198</v>
      </c>
      <c r="G248" s="82" t="s">
        <v>231</v>
      </c>
      <c r="H248" s="83" t="s">
        <v>151</v>
      </c>
      <c r="I248" s="33" t="s">
        <v>254</v>
      </c>
      <c r="J248" s="79">
        <v>312</v>
      </c>
      <c r="K248" s="33" t="s">
        <v>255</v>
      </c>
      <c r="L248" s="84">
        <f t="shared" si="3"/>
        <v>1.4143057427379551</v>
      </c>
    </row>
    <row r="249" spans="1:12" ht="18" customHeight="1" x14ac:dyDescent="0.25">
      <c r="A249" s="79">
        <v>7526</v>
      </c>
      <c r="C249" s="81">
        <v>5</v>
      </c>
      <c r="D249" s="33">
        <v>59</v>
      </c>
      <c r="E249" s="33" t="s">
        <v>197</v>
      </c>
      <c r="G249" s="82" t="s">
        <v>231</v>
      </c>
      <c r="H249" s="83" t="s">
        <v>151</v>
      </c>
      <c r="I249" s="33" t="s">
        <v>254</v>
      </c>
      <c r="J249" s="79">
        <v>312</v>
      </c>
      <c r="K249" s="33" t="s">
        <v>255</v>
      </c>
      <c r="L249" s="84">
        <f t="shared" si="3"/>
        <v>1.3669855033932587</v>
      </c>
    </row>
    <row r="250" spans="1:12" ht="18" customHeight="1" x14ac:dyDescent="0.25">
      <c r="A250" s="79">
        <v>7527</v>
      </c>
      <c r="C250" s="81">
        <v>11</v>
      </c>
      <c r="D250" s="33">
        <v>46</v>
      </c>
      <c r="E250" s="33" t="s">
        <v>197</v>
      </c>
      <c r="G250" s="82" t="s">
        <v>231</v>
      </c>
      <c r="H250" s="83" t="s">
        <v>151</v>
      </c>
      <c r="I250" s="33" t="s">
        <v>254</v>
      </c>
      <c r="J250" s="79">
        <v>312</v>
      </c>
      <c r="K250" s="33" t="s">
        <v>255</v>
      </c>
      <c r="L250" s="84">
        <f t="shared" si="3"/>
        <v>1.8280927651239005</v>
      </c>
    </row>
    <row r="251" spans="1:12" ht="18" customHeight="1" x14ac:dyDescent="0.25">
      <c r="A251" s="79">
        <v>7528</v>
      </c>
      <c r="C251" s="81">
        <v>6</v>
      </c>
      <c r="D251" s="33">
        <v>42</v>
      </c>
      <c r="E251" s="33" t="s">
        <v>198</v>
      </c>
      <c r="G251" s="82" t="s">
        <v>231</v>
      </c>
      <c r="H251" s="83" t="s">
        <v>151</v>
      </c>
      <c r="I251" s="33" t="s">
        <v>254</v>
      </c>
      <c r="J251" s="79">
        <v>312</v>
      </c>
      <c r="K251" s="33" t="s">
        <v>255</v>
      </c>
      <c r="L251" s="84">
        <f t="shared" si="3"/>
        <v>0.83126541613985916</v>
      </c>
    </row>
    <row r="252" spans="1:12" ht="18" customHeight="1" x14ac:dyDescent="0.25">
      <c r="A252" s="79">
        <v>7529</v>
      </c>
      <c r="C252" s="81">
        <v>11</v>
      </c>
      <c r="D252" s="33">
        <v>50</v>
      </c>
      <c r="E252" s="33" t="s">
        <v>198</v>
      </c>
      <c r="G252" s="82" t="s">
        <v>231</v>
      </c>
      <c r="H252" s="83" t="s">
        <v>151</v>
      </c>
      <c r="I252" s="33" t="s">
        <v>254</v>
      </c>
      <c r="J252" s="79">
        <v>312</v>
      </c>
      <c r="K252" s="33" t="s">
        <v>255</v>
      </c>
      <c r="L252" s="84">
        <f t="shared" si="3"/>
        <v>2.1598449493429825</v>
      </c>
    </row>
    <row r="253" spans="1:12" ht="18" customHeight="1" x14ac:dyDescent="0.25">
      <c r="A253" s="79">
        <v>7532</v>
      </c>
      <c r="C253" s="81">
        <v>11</v>
      </c>
      <c r="D253" s="33">
        <v>56</v>
      </c>
      <c r="E253" s="33" t="s">
        <v>198</v>
      </c>
      <c r="G253" s="82" t="s">
        <v>231</v>
      </c>
      <c r="H253" s="83" t="s">
        <v>151</v>
      </c>
      <c r="I253" s="33" t="s">
        <v>254</v>
      </c>
      <c r="J253" s="79">
        <v>312</v>
      </c>
      <c r="K253" s="33" t="s">
        <v>255</v>
      </c>
      <c r="L253" s="84">
        <f t="shared" si="3"/>
        <v>2.7093095044558373</v>
      </c>
    </row>
    <row r="254" spans="1:12" ht="18" customHeight="1" x14ac:dyDescent="0.25">
      <c r="A254" s="79">
        <v>7533</v>
      </c>
      <c r="C254" s="81">
        <v>9</v>
      </c>
      <c r="D254" s="33">
        <v>52</v>
      </c>
      <c r="E254" s="33" t="s">
        <v>198</v>
      </c>
      <c r="G254" s="82" t="s">
        <v>231</v>
      </c>
      <c r="H254" s="83" t="s">
        <v>151</v>
      </c>
      <c r="I254" s="33" t="s">
        <v>254</v>
      </c>
      <c r="J254" s="79">
        <v>312</v>
      </c>
      <c r="K254" s="33" t="s">
        <v>255</v>
      </c>
      <c r="L254" s="84">
        <f t="shared" si="3"/>
        <v>1.9113449704440304</v>
      </c>
    </row>
    <row r="255" spans="1:12" ht="18" customHeight="1" x14ac:dyDescent="0.25">
      <c r="A255" s="79">
        <v>7534</v>
      </c>
      <c r="C255" s="81">
        <v>8</v>
      </c>
      <c r="D255" s="33">
        <v>48</v>
      </c>
      <c r="E255" s="33" t="s">
        <v>198</v>
      </c>
      <c r="G255" s="82" t="s">
        <v>231</v>
      </c>
      <c r="H255" s="83" t="s">
        <v>151</v>
      </c>
      <c r="I255" s="33" t="s">
        <v>254</v>
      </c>
      <c r="J255" s="79">
        <v>312</v>
      </c>
      <c r="K255" s="33" t="s">
        <v>255</v>
      </c>
      <c r="L255" s="84">
        <f t="shared" si="3"/>
        <v>1.4476458947741766</v>
      </c>
    </row>
    <row r="256" spans="1:12" ht="18" customHeight="1" x14ac:dyDescent="0.25">
      <c r="A256" s="79">
        <v>7535</v>
      </c>
      <c r="C256" s="81">
        <v>7</v>
      </c>
      <c r="D256" s="33">
        <v>42</v>
      </c>
      <c r="E256" s="33" t="s">
        <v>198</v>
      </c>
      <c r="G256" s="82" t="s">
        <v>231</v>
      </c>
      <c r="H256" s="83" t="s">
        <v>151</v>
      </c>
      <c r="I256" s="33" t="s">
        <v>254</v>
      </c>
      <c r="J256" s="79">
        <v>312</v>
      </c>
      <c r="K256" s="33" t="s">
        <v>255</v>
      </c>
      <c r="L256" s="84">
        <f t="shared" si="3"/>
        <v>0.96980965216316906</v>
      </c>
    </row>
    <row r="257" spans="1:12" ht="18" customHeight="1" x14ac:dyDescent="0.25">
      <c r="A257" s="79">
        <v>7536</v>
      </c>
      <c r="C257" s="81">
        <v>13</v>
      </c>
      <c r="D257" s="33">
        <v>43</v>
      </c>
      <c r="E257" s="33" t="s">
        <v>198</v>
      </c>
      <c r="G257" s="82" t="s">
        <v>231</v>
      </c>
      <c r="H257" s="83" t="s">
        <v>151</v>
      </c>
      <c r="I257" s="33" t="s">
        <v>254</v>
      </c>
      <c r="J257" s="79">
        <v>312</v>
      </c>
      <c r="K257" s="33" t="s">
        <v>255</v>
      </c>
      <c r="L257" s="84">
        <f t="shared" si="3"/>
        <v>1.8878615653584463</v>
      </c>
    </row>
    <row r="258" spans="1:12" ht="18" customHeight="1" x14ac:dyDescent="0.25">
      <c r="A258" s="79">
        <v>7537</v>
      </c>
      <c r="C258" s="81">
        <v>14.5</v>
      </c>
      <c r="D258" s="33">
        <v>51</v>
      </c>
      <c r="E258" s="33" t="s">
        <v>197</v>
      </c>
      <c r="G258" s="82" t="s">
        <v>231</v>
      </c>
      <c r="H258" s="83" t="s">
        <v>151</v>
      </c>
      <c r="I258" s="33" t="s">
        <v>254</v>
      </c>
      <c r="J258" s="79">
        <v>312</v>
      </c>
      <c r="K258" s="33" t="s">
        <v>255</v>
      </c>
      <c r="L258" s="84">
        <f t="shared" si="3"/>
        <v>2.9620899033453063</v>
      </c>
    </row>
    <row r="259" spans="1:12" ht="18" customHeight="1" x14ac:dyDescent="0.25">
      <c r="A259" s="79">
        <v>7538</v>
      </c>
      <c r="C259" s="81">
        <v>9</v>
      </c>
      <c r="D259" s="33">
        <v>53</v>
      </c>
      <c r="E259" s="33" t="s">
        <v>198</v>
      </c>
      <c r="G259" s="82" t="s">
        <v>231</v>
      </c>
      <c r="H259" s="83" t="s">
        <v>151</v>
      </c>
      <c r="I259" s="33" t="s">
        <v>254</v>
      </c>
      <c r="J259" s="79">
        <v>312</v>
      </c>
      <c r="K259" s="33" t="s">
        <v>255</v>
      </c>
      <c r="L259" s="84">
        <f t="shared" ref="L259:L322" si="4">(PI()*((D259)^2)/4)*C259/10000</f>
        <v>1.9855650968850893</v>
      </c>
    </row>
    <row r="260" spans="1:12" ht="18" customHeight="1" x14ac:dyDescent="0.25">
      <c r="A260" s="79">
        <v>7539</v>
      </c>
      <c r="C260" s="81">
        <v>6</v>
      </c>
      <c r="D260" s="33">
        <v>51</v>
      </c>
      <c r="E260" s="33" t="s">
        <v>197</v>
      </c>
      <c r="G260" s="82" t="s">
        <v>231</v>
      </c>
      <c r="H260" s="83" t="s">
        <v>151</v>
      </c>
      <c r="I260" s="33" t="s">
        <v>254</v>
      </c>
      <c r="J260" s="79">
        <v>312</v>
      </c>
      <c r="K260" s="33" t="s">
        <v>255</v>
      </c>
      <c r="L260" s="84">
        <f t="shared" si="4"/>
        <v>1.2256923737980578</v>
      </c>
    </row>
    <row r="261" spans="1:12" ht="18" customHeight="1" x14ac:dyDescent="0.25">
      <c r="A261" s="79">
        <v>7543</v>
      </c>
      <c r="C261" s="81">
        <v>4.5</v>
      </c>
      <c r="D261" s="33">
        <v>56</v>
      </c>
      <c r="E261" s="33" t="s">
        <v>197</v>
      </c>
      <c r="G261" s="82" t="s">
        <v>231</v>
      </c>
      <c r="H261" s="83" t="s">
        <v>151</v>
      </c>
      <c r="I261" s="33" t="s">
        <v>254</v>
      </c>
      <c r="J261" s="79">
        <v>312</v>
      </c>
      <c r="K261" s="33" t="s">
        <v>255</v>
      </c>
      <c r="L261" s="84">
        <f t="shared" si="4"/>
        <v>1.108353888186479</v>
      </c>
    </row>
    <row r="262" spans="1:12" ht="18" customHeight="1" x14ac:dyDescent="0.25">
      <c r="A262" s="79">
        <v>7548</v>
      </c>
      <c r="C262" s="81">
        <v>13</v>
      </c>
      <c r="D262" s="33">
        <v>53</v>
      </c>
      <c r="E262" s="33" t="s">
        <v>197</v>
      </c>
      <c r="G262" s="82" t="s">
        <v>231</v>
      </c>
      <c r="H262" s="83" t="s">
        <v>151</v>
      </c>
      <c r="I262" s="33" t="s">
        <v>254</v>
      </c>
      <c r="J262" s="79">
        <v>312</v>
      </c>
      <c r="K262" s="33" t="s">
        <v>255</v>
      </c>
      <c r="L262" s="84">
        <f t="shared" si="4"/>
        <v>2.8680384732784621</v>
      </c>
    </row>
    <row r="263" spans="1:12" ht="18" customHeight="1" x14ac:dyDescent="0.25">
      <c r="A263" s="79">
        <v>7549</v>
      </c>
      <c r="C263" s="81">
        <v>11</v>
      </c>
      <c r="D263" s="33">
        <v>70</v>
      </c>
      <c r="E263" s="33" t="s">
        <v>198</v>
      </c>
      <c r="G263" s="82" t="s">
        <v>231</v>
      </c>
      <c r="H263" s="83" t="s">
        <v>151</v>
      </c>
      <c r="I263" s="33" t="s">
        <v>254</v>
      </c>
      <c r="J263" s="79">
        <v>312</v>
      </c>
      <c r="K263" s="33" t="s">
        <v>255</v>
      </c>
      <c r="L263" s="84">
        <f t="shared" si="4"/>
        <v>4.2332961007122458</v>
      </c>
    </row>
    <row r="264" spans="1:12" ht="18" customHeight="1" x14ac:dyDescent="0.25">
      <c r="A264" s="79">
        <v>7567</v>
      </c>
      <c r="C264" s="81">
        <v>9</v>
      </c>
      <c r="D264" s="33">
        <v>56</v>
      </c>
      <c r="E264" s="33" t="s">
        <v>198</v>
      </c>
      <c r="G264" s="82" t="s">
        <v>231</v>
      </c>
      <c r="H264" s="83" t="s">
        <v>151</v>
      </c>
      <c r="I264" s="33" t="s">
        <v>254</v>
      </c>
      <c r="J264" s="79">
        <v>312</v>
      </c>
      <c r="K264" s="33" t="s">
        <v>255</v>
      </c>
      <c r="L264" s="84">
        <f t="shared" si="4"/>
        <v>2.2167077763729579</v>
      </c>
    </row>
    <row r="265" spans="1:12" ht="18" customHeight="1" x14ac:dyDescent="0.25">
      <c r="A265" s="79">
        <v>7515</v>
      </c>
      <c r="C265" s="81">
        <v>6</v>
      </c>
      <c r="D265" s="33">
        <v>45</v>
      </c>
      <c r="E265" s="33" t="s">
        <v>197</v>
      </c>
      <c r="G265" s="82" t="s">
        <v>231</v>
      </c>
      <c r="H265" s="83" t="s">
        <v>151</v>
      </c>
      <c r="I265" s="33" t="s">
        <v>254</v>
      </c>
      <c r="J265" s="79">
        <v>312</v>
      </c>
      <c r="K265" s="33" t="s">
        <v>255</v>
      </c>
      <c r="L265" s="84">
        <f t="shared" si="4"/>
        <v>0.95425876852789948</v>
      </c>
    </row>
    <row r="266" spans="1:12" ht="18" customHeight="1" x14ac:dyDescent="0.25">
      <c r="A266" s="79">
        <v>7516</v>
      </c>
      <c r="C266" s="81">
        <v>8.5</v>
      </c>
      <c r="D266" s="33">
        <v>44</v>
      </c>
      <c r="E266" s="33" t="s">
        <v>197</v>
      </c>
      <c r="G266" s="82" t="s">
        <v>231</v>
      </c>
      <c r="H266" s="83" t="s">
        <v>151</v>
      </c>
      <c r="I266" s="33" t="s">
        <v>254</v>
      </c>
      <c r="J266" s="79">
        <v>312</v>
      </c>
      <c r="K266" s="33" t="s">
        <v>255</v>
      </c>
      <c r="L266" s="84">
        <f t="shared" si="4"/>
        <v>1.292451217686841</v>
      </c>
    </row>
    <row r="267" spans="1:12" ht="18" customHeight="1" x14ac:dyDescent="0.25">
      <c r="A267" s="79">
        <v>7575</v>
      </c>
      <c r="C267" s="81">
        <v>6</v>
      </c>
      <c r="D267" s="33">
        <v>42</v>
      </c>
      <c r="E267" s="33" t="s">
        <v>197</v>
      </c>
      <c r="G267" s="82" t="s">
        <v>231</v>
      </c>
      <c r="H267" s="83" t="s">
        <v>151</v>
      </c>
      <c r="I267" s="33" t="s">
        <v>254</v>
      </c>
      <c r="J267" s="79">
        <v>312</v>
      </c>
      <c r="K267" s="33" t="s">
        <v>255</v>
      </c>
      <c r="L267" s="84">
        <f t="shared" si="4"/>
        <v>0.83126541613985916</v>
      </c>
    </row>
    <row r="268" spans="1:12" ht="18" customHeight="1" x14ac:dyDescent="0.25">
      <c r="A268" s="79">
        <v>7551</v>
      </c>
      <c r="C268" s="81">
        <v>8</v>
      </c>
      <c r="D268" s="33">
        <v>37</v>
      </c>
      <c r="E268" s="33" t="s">
        <v>228</v>
      </c>
      <c r="G268" s="82" t="s">
        <v>231</v>
      </c>
      <c r="H268" s="83" t="s">
        <v>151</v>
      </c>
      <c r="I268" s="33" t="s">
        <v>254</v>
      </c>
      <c r="J268" s="79">
        <v>301</v>
      </c>
      <c r="K268" s="33" t="s">
        <v>255</v>
      </c>
      <c r="L268" s="84">
        <f t="shared" si="4"/>
        <v>0.86016806855288541</v>
      </c>
    </row>
    <row r="269" spans="1:12" ht="18" customHeight="1" x14ac:dyDescent="0.25">
      <c r="A269" s="79">
        <v>7552</v>
      </c>
      <c r="C269" s="81">
        <v>16</v>
      </c>
      <c r="D269" s="33">
        <v>48</v>
      </c>
      <c r="E269" s="33" t="s">
        <v>162</v>
      </c>
      <c r="G269" s="82" t="s">
        <v>231</v>
      </c>
      <c r="H269" s="83" t="s">
        <v>151</v>
      </c>
      <c r="I269" s="33" t="s">
        <v>254</v>
      </c>
      <c r="J269" s="79">
        <v>301</v>
      </c>
      <c r="K269" s="33" t="s">
        <v>255</v>
      </c>
      <c r="L269" s="84">
        <f t="shared" si="4"/>
        <v>2.8952917895483532</v>
      </c>
    </row>
    <row r="270" spans="1:12" ht="18" customHeight="1" x14ac:dyDescent="0.25">
      <c r="A270" s="79">
        <v>7553</v>
      </c>
      <c r="C270" s="81">
        <v>7</v>
      </c>
      <c r="D270" s="33">
        <v>55</v>
      </c>
      <c r="E270" s="33" t="s">
        <v>162</v>
      </c>
      <c r="G270" s="82" t="s">
        <v>231</v>
      </c>
      <c r="H270" s="83" t="s">
        <v>151</v>
      </c>
      <c r="I270" s="33" t="s">
        <v>254</v>
      </c>
      <c r="J270" s="79">
        <v>301</v>
      </c>
      <c r="K270" s="33" t="s">
        <v>255</v>
      </c>
      <c r="L270" s="84">
        <f t="shared" si="4"/>
        <v>1.6630806109940968</v>
      </c>
    </row>
    <row r="271" spans="1:12" ht="18" customHeight="1" x14ac:dyDescent="0.25">
      <c r="A271" s="79">
        <v>7554</v>
      </c>
      <c r="C271" s="81">
        <v>13</v>
      </c>
      <c r="D271" s="33">
        <v>39</v>
      </c>
      <c r="E271" s="33" t="s">
        <v>228</v>
      </c>
      <c r="G271" s="82" t="s">
        <v>231</v>
      </c>
      <c r="H271" s="83" t="s">
        <v>151</v>
      </c>
      <c r="I271" s="33" t="s">
        <v>254</v>
      </c>
      <c r="J271" s="79">
        <v>301</v>
      </c>
      <c r="K271" s="33" t="s">
        <v>255</v>
      </c>
      <c r="L271" s="84">
        <f t="shared" si="4"/>
        <v>1.5529677884857744</v>
      </c>
    </row>
    <row r="272" spans="1:12" ht="18" customHeight="1" x14ac:dyDescent="0.25">
      <c r="A272" s="79">
        <v>7555</v>
      </c>
      <c r="C272" s="81">
        <v>6</v>
      </c>
      <c r="D272" s="33">
        <v>38</v>
      </c>
      <c r="E272" s="33" t="s">
        <v>228</v>
      </c>
      <c r="G272" s="82" t="s">
        <v>231</v>
      </c>
      <c r="H272" s="83" t="s">
        <v>151</v>
      </c>
      <c r="I272" s="33" t="s">
        <v>254</v>
      </c>
      <c r="J272" s="79">
        <v>301</v>
      </c>
      <c r="K272" s="33" t="s">
        <v>255</v>
      </c>
      <c r="L272" s="84">
        <f t="shared" si="4"/>
        <v>0.68046896876754903</v>
      </c>
    </row>
    <row r="273" spans="1:12" ht="18" customHeight="1" x14ac:dyDescent="0.25">
      <c r="A273" s="79">
        <v>7556</v>
      </c>
      <c r="C273" s="81">
        <v>10</v>
      </c>
      <c r="D273" s="33">
        <v>37</v>
      </c>
      <c r="E273" s="33" t="s">
        <v>228</v>
      </c>
      <c r="G273" s="82" t="s">
        <v>231</v>
      </c>
      <c r="H273" s="83" t="s">
        <v>151</v>
      </c>
      <c r="I273" s="33" t="s">
        <v>254</v>
      </c>
      <c r="J273" s="79">
        <v>301</v>
      </c>
      <c r="K273" s="33" t="s">
        <v>255</v>
      </c>
      <c r="L273" s="84">
        <f t="shared" si="4"/>
        <v>1.0752100856911067</v>
      </c>
    </row>
    <row r="274" spans="1:12" ht="18" customHeight="1" x14ac:dyDescent="0.25">
      <c r="A274" s="79">
        <v>7557</v>
      </c>
      <c r="C274" s="81">
        <v>4</v>
      </c>
      <c r="D274" s="33">
        <v>42</v>
      </c>
      <c r="E274" s="33" t="s">
        <v>228</v>
      </c>
      <c r="G274" s="82" t="s">
        <v>231</v>
      </c>
      <c r="H274" s="83" t="s">
        <v>151</v>
      </c>
      <c r="I274" s="33" t="s">
        <v>254</v>
      </c>
      <c r="J274" s="79">
        <v>301</v>
      </c>
      <c r="K274" s="33" t="s">
        <v>255</v>
      </c>
      <c r="L274" s="84">
        <f t="shared" si="4"/>
        <v>0.55417694409323948</v>
      </c>
    </row>
    <row r="275" spans="1:12" ht="18" customHeight="1" x14ac:dyDescent="0.25">
      <c r="A275" s="79">
        <v>7558</v>
      </c>
      <c r="C275" s="81">
        <v>6.5</v>
      </c>
      <c r="D275" s="33">
        <v>35</v>
      </c>
      <c r="E275" s="33" t="s">
        <v>228</v>
      </c>
      <c r="G275" s="82" t="s">
        <v>231</v>
      </c>
      <c r="H275" s="83" t="s">
        <v>151</v>
      </c>
      <c r="I275" s="33" t="s">
        <v>254</v>
      </c>
      <c r="J275" s="79">
        <v>301</v>
      </c>
      <c r="K275" s="33" t="s">
        <v>255</v>
      </c>
      <c r="L275" s="84">
        <f t="shared" si="4"/>
        <v>0.62537328760521826</v>
      </c>
    </row>
    <row r="276" spans="1:12" ht="18" customHeight="1" x14ac:dyDescent="0.25">
      <c r="A276" s="79">
        <v>7559</v>
      </c>
      <c r="C276" s="81">
        <v>15</v>
      </c>
      <c r="D276" s="33">
        <v>45</v>
      </c>
      <c r="E276" s="33" t="s">
        <v>162</v>
      </c>
      <c r="G276" s="82" t="s">
        <v>231</v>
      </c>
      <c r="H276" s="83" t="s">
        <v>151</v>
      </c>
      <c r="I276" s="33" t="s">
        <v>254</v>
      </c>
      <c r="J276" s="79">
        <v>301</v>
      </c>
      <c r="K276" s="33" t="s">
        <v>255</v>
      </c>
      <c r="L276" s="84">
        <f t="shared" si="4"/>
        <v>2.3856469213197493</v>
      </c>
    </row>
    <row r="277" spans="1:12" ht="18" customHeight="1" x14ac:dyDescent="0.25">
      <c r="A277" s="79">
        <v>7560</v>
      </c>
      <c r="C277" s="81">
        <v>9</v>
      </c>
      <c r="D277" s="33">
        <v>49</v>
      </c>
      <c r="E277" s="33" t="s">
        <v>162</v>
      </c>
      <c r="G277" s="82" t="s">
        <v>231</v>
      </c>
      <c r="H277" s="83" t="s">
        <v>151</v>
      </c>
      <c r="I277" s="33" t="s">
        <v>254</v>
      </c>
      <c r="J277" s="79">
        <v>301</v>
      </c>
      <c r="K277" s="33" t="s">
        <v>255</v>
      </c>
      <c r="L277" s="84">
        <f t="shared" si="4"/>
        <v>1.697166891285546</v>
      </c>
    </row>
    <row r="278" spans="1:12" ht="18" customHeight="1" x14ac:dyDescent="0.25">
      <c r="A278" s="79">
        <v>7492</v>
      </c>
      <c r="C278" s="81">
        <v>7</v>
      </c>
      <c r="D278" s="33">
        <v>43</v>
      </c>
      <c r="E278" s="33" t="s">
        <v>228</v>
      </c>
      <c r="G278" s="82" t="s">
        <v>231</v>
      </c>
      <c r="H278" s="83" t="s">
        <v>151</v>
      </c>
      <c r="I278" s="33" t="s">
        <v>254</v>
      </c>
      <c r="J278" s="79">
        <v>311</v>
      </c>
      <c r="K278" s="33" t="s">
        <v>255</v>
      </c>
      <c r="L278" s="84">
        <f t="shared" si="4"/>
        <v>1.0165408428853173</v>
      </c>
    </row>
    <row r="279" spans="1:12" ht="18" customHeight="1" x14ac:dyDescent="0.25">
      <c r="A279" s="79">
        <v>7493</v>
      </c>
      <c r="C279" s="81">
        <v>4.5</v>
      </c>
      <c r="D279" s="33">
        <v>41</v>
      </c>
      <c r="E279" s="33" t="s">
        <v>228</v>
      </c>
      <c r="G279" s="82" t="s">
        <v>231</v>
      </c>
      <c r="H279" s="83" t="s">
        <v>151</v>
      </c>
      <c r="I279" s="33" t="s">
        <v>254</v>
      </c>
      <c r="J279" s="79">
        <v>311</v>
      </c>
      <c r="K279" s="33" t="s">
        <v>255</v>
      </c>
      <c r="L279" s="84">
        <f t="shared" si="4"/>
        <v>0.5941144407019997</v>
      </c>
    </row>
    <row r="280" spans="1:12" ht="18" customHeight="1" x14ac:dyDescent="0.25">
      <c r="A280" s="79">
        <v>7494</v>
      </c>
      <c r="C280" s="81">
        <v>10</v>
      </c>
      <c r="D280" s="33">
        <v>50</v>
      </c>
      <c r="E280" s="33" t="s">
        <v>162</v>
      </c>
      <c r="G280" s="82" t="s">
        <v>231</v>
      </c>
      <c r="H280" s="83" t="s">
        <v>151</v>
      </c>
      <c r="I280" s="33" t="s">
        <v>254</v>
      </c>
      <c r="J280" s="79">
        <v>311</v>
      </c>
      <c r="K280" s="33" t="s">
        <v>255</v>
      </c>
      <c r="L280" s="84">
        <f t="shared" si="4"/>
        <v>1.9634954084936209</v>
      </c>
    </row>
    <row r="281" spans="1:12" ht="18" customHeight="1" x14ac:dyDescent="0.25">
      <c r="A281" s="79">
        <v>7499</v>
      </c>
      <c r="C281" s="81">
        <v>12</v>
      </c>
      <c r="D281" s="33">
        <v>57</v>
      </c>
      <c r="E281" s="33" t="s">
        <v>162</v>
      </c>
      <c r="G281" s="82" t="s">
        <v>231</v>
      </c>
      <c r="H281" s="83" t="s">
        <v>151</v>
      </c>
      <c r="I281" s="33" t="s">
        <v>254</v>
      </c>
      <c r="J281" s="79">
        <v>311</v>
      </c>
      <c r="K281" s="33" t="s">
        <v>255</v>
      </c>
      <c r="L281" s="84">
        <f t="shared" si="4"/>
        <v>3.0621103594539716</v>
      </c>
    </row>
    <row r="282" spans="1:12" ht="18" customHeight="1" x14ac:dyDescent="0.25">
      <c r="A282" s="79">
        <v>7500</v>
      </c>
      <c r="C282" s="81">
        <v>8.5</v>
      </c>
      <c r="D282" s="33">
        <v>36</v>
      </c>
      <c r="E282" s="33" t="s">
        <v>228</v>
      </c>
      <c r="G282" s="82" t="s">
        <v>231</v>
      </c>
      <c r="H282" s="83" t="s">
        <v>151</v>
      </c>
      <c r="I282" s="33" t="s">
        <v>254</v>
      </c>
      <c r="J282" s="79">
        <v>311</v>
      </c>
      <c r="K282" s="33" t="s">
        <v>255</v>
      </c>
      <c r="L282" s="84">
        <f t="shared" si="4"/>
        <v>0.86519461679862908</v>
      </c>
    </row>
    <row r="283" spans="1:12" ht="18" customHeight="1" x14ac:dyDescent="0.25">
      <c r="A283" s="79">
        <v>7501</v>
      </c>
      <c r="C283" s="81">
        <v>10.5</v>
      </c>
      <c r="D283" s="33">
        <v>49</v>
      </c>
      <c r="E283" s="33" t="s">
        <v>162</v>
      </c>
      <c r="G283" s="82" t="s">
        <v>231</v>
      </c>
      <c r="H283" s="83" t="s">
        <v>151</v>
      </c>
      <c r="I283" s="33" t="s">
        <v>254</v>
      </c>
      <c r="J283" s="79">
        <v>311</v>
      </c>
      <c r="K283" s="33" t="s">
        <v>255</v>
      </c>
      <c r="L283" s="84">
        <f t="shared" si="4"/>
        <v>1.9800280398331371</v>
      </c>
    </row>
    <row r="284" spans="1:12" ht="18" customHeight="1" x14ac:dyDescent="0.25">
      <c r="A284" s="79">
        <v>7503</v>
      </c>
      <c r="C284" s="81">
        <v>10</v>
      </c>
      <c r="D284" s="33">
        <v>44</v>
      </c>
      <c r="E284" s="33" t="s">
        <v>162</v>
      </c>
      <c r="G284" s="82" t="s">
        <v>231</v>
      </c>
      <c r="H284" s="83" t="s">
        <v>151</v>
      </c>
      <c r="I284" s="33" t="s">
        <v>254</v>
      </c>
      <c r="J284" s="79">
        <v>311</v>
      </c>
      <c r="K284" s="33" t="s">
        <v>255</v>
      </c>
      <c r="L284" s="84">
        <f t="shared" si="4"/>
        <v>1.5205308443374599</v>
      </c>
    </row>
    <row r="285" spans="1:12" ht="18" customHeight="1" x14ac:dyDescent="0.25">
      <c r="A285" s="79">
        <v>7504</v>
      </c>
      <c r="C285" s="81">
        <v>10.5</v>
      </c>
      <c r="D285" s="33">
        <v>49</v>
      </c>
      <c r="E285" s="33" t="s">
        <v>162</v>
      </c>
      <c r="G285" s="82" t="s">
        <v>231</v>
      </c>
      <c r="H285" s="83" t="s">
        <v>151</v>
      </c>
      <c r="I285" s="33" t="s">
        <v>254</v>
      </c>
      <c r="J285" s="79">
        <v>311</v>
      </c>
      <c r="K285" s="33" t="s">
        <v>255</v>
      </c>
      <c r="L285" s="84">
        <f t="shared" si="4"/>
        <v>1.9800280398331371</v>
      </c>
    </row>
    <row r="286" spans="1:12" ht="18" customHeight="1" x14ac:dyDescent="0.25">
      <c r="A286" s="79">
        <v>7505</v>
      </c>
      <c r="C286" s="81">
        <v>10</v>
      </c>
      <c r="D286" s="33">
        <v>47</v>
      </c>
      <c r="E286" s="33" t="s">
        <v>162</v>
      </c>
      <c r="G286" s="82" t="s">
        <v>231</v>
      </c>
      <c r="H286" s="83" t="s">
        <v>151</v>
      </c>
      <c r="I286" s="33" t="s">
        <v>254</v>
      </c>
      <c r="J286" s="79">
        <v>311</v>
      </c>
      <c r="K286" s="33" t="s">
        <v>255</v>
      </c>
      <c r="L286" s="84">
        <f t="shared" si="4"/>
        <v>1.7349445429449633</v>
      </c>
    </row>
    <row r="287" spans="1:12" ht="18" customHeight="1" x14ac:dyDescent="0.25">
      <c r="A287" s="79">
        <v>7514</v>
      </c>
      <c r="C287" s="81">
        <v>7</v>
      </c>
      <c r="D287" s="33">
        <v>43</v>
      </c>
      <c r="E287" s="33" t="s">
        <v>162</v>
      </c>
      <c r="G287" s="82" t="s">
        <v>231</v>
      </c>
      <c r="H287" s="83" t="s">
        <v>151</v>
      </c>
      <c r="I287" s="33" t="s">
        <v>254</v>
      </c>
      <c r="J287" s="79">
        <v>311</v>
      </c>
      <c r="K287" s="33" t="s">
        <v>255</v>
      </c>
      <c r="L287" s="84">
        <f t="shared" si="4"/>
        <v>1.0165408428853173</v>
      </c>
    </row>
    <row r="288" spans="1:12" ht="18" customHeight="1" x14ac:dyDescent="0.25">
      <c r="A288" s="79">
        <v>7522</v>
      </c>
      <c r="C288" s="81">
        <v>7.5</v>
      </c>
      <c r="D288" s="33">
        <v>63</v>
      </c>
      <c r="E288" s="33" t="s">
        <v>138</v>
      </c>
      <c r="G288" s="82" t="s">
        <v>231</v>
      </c>
      <c r="H288" s="83" t="s">
        <v>151</v>
      </c>
      <c r="I288" s="33" t="s">
        <v>254</v>
      </c>
      <c r="J288" s="79">
        <v>311</v>
      </c>
      <c r="K288" s="33" t="s">
        <v>255</v>
      </c>
      <c r="L288" s="84">
        <f t="shared" si="4"/>
        <v>2.3379339828933543</v>
      </c>
    </row>
    <row r="289" spans="1:12" ht="18" customHeight="1" x14ac:dyDescent="0.25">
      <c r="A289" s="79">
        <v>7530</v>
      </c>
      <c r="C289" s="81">
        <v>10</v>
      </c>
      <c r="D289" s="33">
        <v>56</v>
      </c>
      <c r="E289" s="33" t="s">
        <v>162</v>
      </c>
      <c r="G289" s="82" t="s">
        <v>231</v>
      </c>
      <c r="H289" s="83" t="s">
        <v>151</v>
      </c>
      <c r="I289" s="33" t="s">
        <v>254</v>
      </c>
      <c r="J289" s="79">
        <v>311</v>
      </c>
      <c r="K289" s="33" t="s">
        <v>255</v>
      </c>
      <c r="L289" s="84">
        <f t="shared" si="4"/>
        <v>2.4630086404143978</v>
      </c>
    </row>
    <row r="290" spans="1:12" ht="18" customHeight="1" x14ac:dyDescent="0.25">
      <c r="A290" s="79">
        <v>7531</v>
      </c>
      <c r="C290" s="81">
        <v>8</v>
      </c>
      <c r="D290" s="33">
        <v>48</v>
      </c>
      <c r="E290" s="33" t="s">
        <v>228</v>
      </c>
      <c r="G290" s="82" t="s">
        <v>231</v>
      </c>
      <c r="H290" s="83" t="s">
        <v>151</v>
      </c>
      <c r="I290" s="33" t="s">
        <v>254</v>
      </c>
      <c r="J290" s="79">
        <v>311</v>
      </c>
      <c r="K290" s="33" t="s">
        <v>255</v>
      </c>
      <c r="L290" s="84">
        <f t="shared" si="4"/>
        <v>1.4476458947741766</v>
      </c>
    </row>
    <row r="291" spans="1:12" ht="18" customHeight="1" x14ac:dyDescent="0.25">
      <c r="A291" s="79">
        <v>7544</v>
      </c>
      <c r="C291" s="81">
        <v>8</v>
      </c>
      <c r="D291" s="33">
        <v>54</v>
      </c>
      <c r="E291" s="33" t="s">
        <v>162</v>
      </c>
      <c r="G291" s="82" t="s">
        <v>231</v>
      </c>
      <c r="H291" s="83" t="s">
        <v>151</v>
      </c>
      <c r="I291" s="33" t="s">
        <v>254</v>
      </c>
      <c r="J291" s="79">
        <v>311</v>
      </c>
      <c r="K291" s="33" t="s">
        <v>255</v>
      </c>
      <c r="L291" s="84">
        <f t="shared" si="4"/>
        <v>1.8321768355735673</v>
      </c>
    </row>
    <row r="292" spans="1:12" ht="18" customHeight="1" x14ac:dyDescent="0.25">
      <c r="A292" s="79">
        <v>7550</v>
      </c>
      <c r="C292" s="81">
        <v>11</v>
      </c>
      <c r="D292" s="33">
        <v>44</v>
      </c>
      <c r="E292" s="33" t="s">
        <v>228</v>
      </c>
      <c r="G292" s="82" t="s">
        <v>231</v>
      </c>
      <c r="H292" s="83" t="s">
        <v>151</v>
      </c>
      <c r="I292" s="33" t="s">
        <v>254</v>
      </c>
      <c r="J292" s="79">
        <v>311</v>
      </c>
      <c r="K292" s="33" t="s">
        <v>255</v>
      </c>
      <c r="L292" s="84">
        <f t="shared" si="4"/>
        <v>1.6725839287712061</v>
      </c>
    </row>
    <row r="293" spans="1:12" ht="18" customHeight="1" x14ac:dyDescent="0.25">
      <c r="A293" s="79">
        <v>7569</v>
      </c>
      <c r="C293" s="81">
        <v>11</v>
      </c>
      <c r="D293" s="33">
        <v>59</v>
      </c>
      <c r="E293" s="33" t="s">
        <v>162</v>
      </c>
      <c r="G293" s="82" t="s">
        <v>231</v>
      </c>
      <c r="H293" s="83" t="s">
        <v>151</v>
      </c>
      <c r="I293" s="33" t="s">
        <v>254</v>
      </c>
      <c r="J293" s="79">
        <v>311</v>
      </c>
      <c r="K293" s="33" t="s">
        <v>255</v>
      </c>
      <c r="L293" s="84">
        <f t="shared" si="4"/>
        <v>3.0073681074651692</v>
      </c>
    </row>
    <row r="294" spans="1:12" ht="18" customHeight="1" x14ac:dyDescent="0.25">
      <c r="A294" s="79">
        <v>7570</v>
      </c>
      <c r="C294" s="81">
        <v>8</v>
      </c>
      <c r="D294" s="33">
        <v>56</v>
      </c>
      <c r="E294" s="33" t="s">
        <v>162</v>
      </c>
      <c r="G294" s="82" t="s">
        <v>231</v>
      </c>
      <c r="H294" s="83" t="s">
        <v>151</v>
      </c>
      <c r="I294" s="33" t="s">
        <v>254</v>
      </c>
      <c r="J294" s="79">
        <v>311</v>
      </c>
      <c r="K294" s="33" t="s">
        <v>255</v>
      </c>
      <c r="L294" s="84">
        <f t="shared" si="4"/>
        <v>1.9704069123315182</v>
      </c>
    </row>
    <row r="295" spans="1:12" ht="18" customHeight="1" x14ac:dyDescent="0.25">
      <c r="A295" s="79">
        <v>7571</v>
      </c>
      <c r="C295" s="81">
        <v>10</v>
      </c>
      <c r="D295" s="33">
        <v>37</v>
      </c>
      <c r="E295" s="33" t="s">
        <v>228</v>
      </c>
      <c r="G295" s="82" t="s">
        <v>231</v>
      </c>
      <c r="H295" s="83" t="s">
        <v>151</v>
      </c>
      <c r="I295" s="33" t="s">
        <v>254</v>
      </c>
      <c r="J295" s="79">
        <v>311</v>
      </c>
      <c r="K295" s="33" t="s">
        <v>255</v>
      </c>
      <c r="L295" s="84">
        <f t="shared" si="4"/>
        <v>1.0752100856911067</v>
      </c>
    </row>
    <row r="296" spans="1:12" ht="18" customHeight="1" x14ac:dyDescent="0.25">
      <c r="A296" s="79">
        <v>7572</v>
      </c>
      <c r="C296" s="81">
        <v>11.5</v>
      </c>
      <c r="D296" s="33">
        <v>37</v>
      </c>
      <c r="E296" s="33" t="s">
        <v>228</v>
      </c>
      <c r="G296" s="82" t="s">
        <v>231</v>
      </c>
      <c r="H296" s="83" t="s">
        <v>151</v>
      </c>
      <c r="I296" s="33" t="s">
        <v>254</v>
      </c>
      <c r="J296" s="79">
        <v>311</v>
      </c>
      <c r="K296" s="33" t="s">
        <v>255</v>
      </c>
      <c r="L296" s="84">
        <f t="shared" si="4"/>
        <v>1.2364915985447726</v>
      </c>
    </row>
    <row r="297" spans="1:12" ht="18" customHeight="1" x14ac:dyDescent="0.25">
      <c r="A297" s="79">
        <v>7576</v>
      </c>
      <c r="C297" s="81">
        <v>8</v>
      </c>
      <c r="D297" s="33">
        <v>46</v>
      </c>
      <c r="E297" s="33" t="s">
        <v>162</v>
      </c>
      <c r="G297" s="82" t="s">
        <v>231</v>
      </c>
      <c r="H297" s="83" t="s">
        <v>151</v>
      </c>
      <c r="I297" s="33" t="s">
        <v>254</v>
      </c>
      <c r="J297" s="79">
        <v>311</v>
      </c>
      <c r="K297" s="33" t="s">
        <v>255</v>
      </c>
      <c r="L297" s="84">
        <f t="shared" si="4"/>
        <v>1.3295220109992003</v>
      </c>
    </row>
    <row r="298" spans="1:12" ht="18" customHeight="1" x14ac:dyDescent="0.25">
      <c r="A298" s="79">
        <v>7577</v>
      </c>
      <c r="C298" s="81">
        <v>8</v>
      </c>
      <c r="D298" s="33">
        <v>37</v>
      </c>
      <c r="E298" s="33" t="s">
        <v>228</v>
      </c>
      <c r="G298" s="82" t="s">
        <v>231</v>
      </c>
      <c r="H298" s="83" t="s">
        <v>151</v>
      </c>
      <c r="I298" s="33" t="s">
        <v>254</v>
      </c>
      <c r="J298" s="79">
        <v>311</v>
      </c>
      <c r="K298" s="33" t="s">
        <v>255</v>
      </c>
      <c r="L298" s="84">
        <f t="shared" si="4"/>
        <v>0.86016806855288541</v>
      </c>
    </row>
    <row r="299" spans="1:12" ht="18" customHeight="1" x14ac:dyDescent="0.25">
      <c r="A299" s="79">
        <v>7578</v>
      </c>
      <c r="C299" s="81">
        <v>3</v>
      </c>
      <c r="D299" s="33">
        <v>63</v>
      </c>
      <c r="E299" s="33" t="s">
        <v>162</v>
      </c>
      <c r="G299" s="82" t="s">
        <v>231</v>
      </c>
      <c r="H299" s="83" t="s">
        <v>151</v>
      </c>
      <c r="I299" s="33" t="s">
        <v>254</v>
      </c>
      <c r="J299" s="79">
        <v>311</v>
      </c>
      <c r="K299" s="33" t="s">
        <v>255</v>
      </c>
      <c r="L299" s="84">
        <f t="shared" si="4"/>
        <v>0.93517359315734172</v>
      </c>
    </row>
    <row r="300" spans="1:12" ht="18" customHeight="1" x14ac:dyDescent="0.25">
      <c r="A300" s="79">
        <v>7485</v>
      </c>
      <c r="C300" s="81">
        <v>7</v>
      </c>
      <c r="D300" s="33">
        <v>48</v>
      </c>
      <c r="E300" s="33" t="s">
        <v>257</v>
      </c>
      <c r="G300" s="82" t="s">
        <v>231</v>
      </c>
      <c r="H300" s="83" t="s">
        <v>151</v>
      </c>
      <c r="I300" s="33" t="s">
        <v>254</v>
      </c>
      <c r="J300" s="79">
        <v>310</v>
      </c>
      <c r="K300" s="33" t="s">
        <v>255</v>
      </c>
      <c r="L300" s="84">
        <f t="shared" si="4"/>
        <v>1.2666901579274046</v>
      </c>
    </row>
    <row r="301" spans="1:12" ht="18" customHeight="1" x14ac:dyDescent="0.25">
      <c r="A301" s="79">
        <v>7486</v>
      </c>
      <c r="C301" s="81">
        <v>5.5</v>
      </c>
      <c r="D301" s="33">
        <v>47</v>
      </c>
      <c r="E301" s="33" t="s">
        <v>257</v>
      </c>
      <c r="G301" s="82" t="s">
        <v>231</v>
      </c>
      <c r="H301" s="83" t="s">
        <v>151</v>
      </c>
      <c r="I301" s="33" t="s">
        <v>254</v>
      </c>
      <c r="J301" s="79">
        <v>310</v>
      </c>
      <c r="K301" s="33" t="s">
        <v>255</v>
      </c>
      <c r="L301" s="84">
        <f t="shared" si="4"/>
        <v>0.95421949861972988</v>
      </c>
    </row>
    <row r="302" spans="1:12" ht="18" customHeight="1" x14ac:dyDescent="0.25">
      <c r="A302" s="79">
        <v>7487</v>
      </c>
      <c r="C302" s="81">
        <v>5</v>
      </c>
      <c r="D302" s="33">
        <v>49</v>
      </c>
      <c r="E302" s="33" t="s">
        <v>257</v>
      </c>
      <c r="G302" s="82" t="s">
        <v>231</v>
      </c>
      <c r="H302" s="83" t="s">
        <v>151</v>
      </c>
      <c r="I302" s="33" t="s">
        <v>254</v>
      </c>
      <c r="J302" s="79">
        <v>310</v>
      </c>
      <c r="K302" s="33" t="s">
        <v>255</v>
      </c>
      <c r="L302" s="84">
        <f t="shared" si="4"/>
        <v>0.94287049515863675</v>
      </c>
    </row>
    <row r="303" spans="1:12" ht="18" customHeight="1" x14ac:dyDescent="0.25">
      <c r="A303" s="79">
        <v>7506</v>
      </c>
      <c r="C303" s="81">
        <v>5</v>
      </c>
      <c r="D303" s="33">
        <v>41</v>
      </c>
      <c r="E303" s="33" t="s">
        <v>257</v>
      </c>
      <c r="G303" s="82" t="s">
        <v>231</v>
      </c>
      <c r="H303" s="83" t="s">
        <v>151</v>
      </c>
      <c r="I303" s="33" t="s">
        <v>254</v>
      </c>
      <c r="J303" s="79">
        <v>310</v>
      </c>
      <c r="K303" s="33" t="s">
        <v>255</v>
      </c>
      <c r="L303" s="84">
        <f t="shared" si="4"/>
        <v>0.6601271563355553</v>
      </c>
    </row>
    <row r="304" spans="1:12" ht="18" customHeight="1" x14ac:dyDescent="0.25">
      <c r="A304" s="79">
        <v>7507</v>
      </c>
      <c r="C304" s="81">
        <v>4.5</v>
      </c>
      <c r="D304" s="33">
        <v>38</v>
      </c>
      <c r="E304" s="33" t="s">
        <v>258</v>
      </c>
      <c r="G304" s="82" t="s">
        <v>231</v>
      </c>
      <c r="H304" s="83" t="s">
        <v>151</v>
      </c>
      <c r="I304" s="33" t="s">
        <v>254</v>
      </c>
      <c r="J304" s="79">
        <v>310</v>
      </c>
      <c r="K304" s="33" t="s">
        <v>255</v>
      </c>
      <c r="L304" s="84">
        <f t="shared" si="4"/>
        <v>0.51035172657566186</v>
      </c>
    </row>
    <row r="305" spans="1:12" ht="18" customHeight="1" x14ac:dyDescent="0.25">
      <c r="A305" s="79">
        <v>7508</v>
      </c>
      <c r="C305" s="81">
        <v>6.5</v>
      </c>
      <c r="D305" s="33">
        <v>52</v>
      </c>
      <c r="E305" s="33" t="s">
        <v>257</v>
      </c>
      <c r="G305" s="82" t="s">
        <v>231</v>
      </c>
      <c r="H305" s="83" t="s">
        <v>151</v>
      </c>
      <c r="I305" s="33" t="s">
        <v>254</v>
      </c>
      <c r="J305" s="79">
        <v>310</v>
      </c>
      <c r="K305" s="33" t="s">
        <v>255</v>
      </c>
      <c r="L305" s="84">
        <f t="shared" si="4"/>
        <v>1.3804158119873551</v>
      </c>
    </row>
    <row r="306" spans="1:12" ht="18" customHeight="1" x14ac:dyDescent="0.25">
      <c r="A306" s="79">
        <v>7574</v>
      </c>
      <c r="C306" s="81">
        <v>3</v>
      </c>
      <c r="D306" s="33">
        <v>43</v>
      </c>
      <c r="E306" s="33" t="s">
        <v>258</v>
      </c>
      <c r="G306" s="82" t="s">
        <v>231</v>
      </c>
      <c r="H306" s="83" t="s">
        <v>151</v>
      </c>
      <c r="I306" s="33" t="s">
        <v>254</v>
      </c>
      <c r="J306" s="79">
        <v>310</v>
      </c>
      <c r="K306" s="33" t="s">
        <v>255</v>
      </c>
      <c r="L306" s="84">
        <f t="shared" si="4"/>
        <v>0.43566036123656449</v>
      </c>
    </row>
    <row r="307" spans="1:12" ht="18" customHeight="1" x14ac:dyDescent="0.25">
      <c r="A307" s="79">
        <v>2918</v>
      </c>
      <c r="B307" s="80" t="s">
        <v>259</v>
      </c>
      <c r="C307" s="81">
        <v>6</v>
      </c>
      <c r="D307" s="33">
        <v>50</v>
      </c>
      <c r="E307" s="33" t="s">
        <v>162</v>
      </c>
      <c r="G307" s="82" t="s">
        <v>231</v>
      </c>
      <c r="H307" s="83" t="s">
        <v>151</v>
      </c>
      <c r="J307" s="79">
        <v>2241</v>
      </c>
      <c r="K307" s="33" t="s">
        <v>260</v>
      </c>
      <c r="L307" s="84">
        <f t="shared" si="4"/>
        <v>1.1780972450961724</v>
      </c>
    </row>
    <row r="308" spans="1:12" ht="18" customHeight="1" x14ac:dyDescent="0.25">
      <c r="A308" s="79">
        <v>2919</v>
      </c>
      <c r="B308" s="80" t="s">
        <v>259</v>
      </c>
      <c r="C308" s="81">
        <v>3</v>
      </c>
      <c r="D308" s="33">
        <v>44</v>
      </c>
      <c r="E308" s="33" t="s">
        <v>162</v>
      </c>
      <c r="G308" s="82" t="s">
        <v>231</v>
      </c>
      <c r="H308" s="83" t="s">
        <v>151</v>
      </c>
      <c r="J308" s="79">
        <v>2241</v>
      </c>
      <c r="K308" s="33" t="s">
        <v>260</v>
      </c>
      <c r="L308" s="84">
        <f t="shared" si="4"/>
        <v>0.45615925330123802</v>
      </c>
    </row>
    <row r="309" spans="1:12" ht="18" customHeight="1" x14ac:dyDescent="0.25">
      <c r="A309" s="79">
        <v>2920</v>
      </c>
      <c r="B309" s="80" t="s">
        <v>259</v>
      </c>
      <c r="C309" s="81">
        <v>4</v>
      </c>
      <c r="D309" s="33">
        <v>46</v>
      </c>
      <c r="E309" s="33" t="s">
        <v>162</v>
      </c>
      <c r="G309" s="82" t="s">
        <v>231</v>
      </c>
      <c r="H309" s="83" t="s">
        <v>151</v>
      </c>
      <c r="J309" s="79">
        <v>2241</v>
      </c>
      <c r="K309" s="33" t="s">
        <v>260</v>
      </c>
      <c r="L309" s="84">
        <f t="shared" si="4"/>
        <v>0.66476100549960015</v>
      </c>
    </row>
    <row r="310" spans="1:12" ht="18" customHeight="1" x14ac:dyDescent="0.25">
      <c r="A310" s="79">
        <v>2921</v>
      </c>
      <c r="B310" s="80" t="s">
        <v>259</v>
      </c>
      <c r="C310" s="81">
        <v>3</v>
      </c>
      <c r="D310" s="33">
        <v>38</v>
      </c>
      <c r="E310" s="33" t="s">
        <v>162</v>
      </c>
      <c r="G310" s="82" t="s">
        <v>231</v>
      </c>
      <c r="H310" s="83" t="s">
        <v>151</v>
      </c>
      <c r="J310" s="79">
        <v>2241</v>
      </c>
      <c r="K310" s="33" t="s">
        <v>260</v>
      </c>
      <c r="L310" s="84">
        <f t="shared" si="4"/>
        <v>0.34023448438377452</v>
      </c>
    </row>
    <row r="311" spans="1:12" ht="18" customHeight="1" x14ac:dyDescent="0.25">
      <c r="A311" s="79">
        <v>2922</v>
      </c>
      <c r="B311" s="80" t="s">
        <v>259</v>
      </c>
      <c r="C311" s="81">
        <v>10</v>
      </c>
      <c r="D311" s="33">
        <v>52</v>
      </c>
      <c r="E311" s="33" t="s">
        <v>162</v>
      </c>
      <c r="G311" s="82" t="s">
        <v>231</v>
      </c>
      <c r="H311" s="83" t="s">
        <v>151</v>
      </c>
      <c r="J311" s="79">
        <v>2241</v>
      </c>
      <c r="K311" s="33" t="s">
        <v>260</v>
      </c>
      <c r="L311" s="84">
        <f t="shared" si="4"/>
        <v>2.1237166338267</v>
      </c>
    </row>
    <row r="312" spans="1:12" ht="18" customHeight="1" x14ac:dyDescent="0.25">
      <c r="A312" s="79">
        <v>2923</v>
      </c>
      <c r="B312" s="80" t="s">
        <v>259</v>
      </c>
      <c r="C312" s="81">
        <v>4</v>
      </c>
      <c r="D312" s="33">
        <v>38</v>
      </c>
      <c r="E312" s="33" t="s">
        <v>162</v>
      </c>
      <c r="G312" s="82" t="s">
        <v>231</v>
      </c>
      <c r="H312" s="83" t="s">
        <v>151</v>
      </c>
      <c r="J312" s="79">
        <v>2241</v>
      </c>
      <c r="K312" s="33" t="s">
        <v>260</v>
      </c>
      <c r="L312" s="84">
        <f t="shared" si="4"/>
        <v>0.45364597917836608</v>
      </c>
    </row>
    <row r="313" spans="1:12" ht="18" customHeight="1" x14ac:dyDescent="0.25">
      <c r="A313" s="79">
        <v>2924</v>
      </c>
      <c r="B313" s="80" t="s">
        <v>259</v>
      </c>
      <c r="C313" s="81">
        <v>7.5</v>
      </c>
      <c r="D313" s="33">
        <v>70</v>
      </c>
      <c r="E313" s="33" t="s">
        <v>162</v>
      </c>
      <c r="G313" s="82" t="s">
        <v>231</v>
      </c>
      <c r="H313" s="83" t="s">
        <v>151</v>
      </c>
      <c r="J313" s="79">
        <v>2241</v>
      </c>
      <c r="K313" s="33" t="s">
        <v>260</v>
      </c>
      <c r="L313" s="84">
        <f t="shared" si="4"/>
        <v>2.8863382504856223</v>
      </c>
    </row>
    <row r="314" spans="1:12" ht="18" customHeight="1" x14ac:dyDescent="0.25">
      <c r="A314" s="79">
        <v>2925</v>
      </c>
      <c r="B314" s="80" t="s">
        <v>259</v>
      </c>
      <c r="C314" s="81">
        <v>3</v>
      </c>
      <c r="D314" s="33">
        <v>41</v>
      </c>
      <c r="E314" s="33" t="s">
        <v>162</v>
      </c>
      <c r="G314" s="82" t="s">
        <v>231</v>
      </c>
      <c r="H314" s="83" t="s">
        <v>151</v>
      </c>
      <c r="J314" s="79">
        <v>2241</v>
      </c>
      <c r="K314" s="33" t="s">
        <v>260</v>
      </c>
      <c r="L314" s="84">
        <f t="shared" si="4"/>
        <v>0.39607629380133313</v>
      </c>
    </row>
    <row r="315" spans="1:12" ht="18" customHeight="1" x14ac:dyDescent="0.25">
      <c r="A315" s="79">
        <v>2944</v>
      </c>
      <c r="B315" s="80" t="s">
        <v>259</v>
      </c>
      <c r="C315" s="81">
        <v>4</v>
      </c>
      <c r="D315" s="33">
        <v>39</v>
      </c>
      <c r="E315" s="33" t="s">
        <v>162</v>
      </c>
      <c r="G315" s="82" t="s">
        <v>231</v>
      </c>
      <c r="H315" s="83" t="s">
        <v>151</v>
      </c>
      <c r="J315" s="79">
        <v>2241</v>
      </c>
      <c r="K315" s="33" t="s">
        <v>260</v>
      </c>
      <c r="L315" s="84">
        <f t="shared" si="4"/>
        <v>0.47783624261100749</v>
      </c>
    </row>
    <row r="316" spans="1:12" ht="18" customHeight="1" x14ac:dyDescent="0.25">
      <c r="A316" s="79">
        <v>2947</v>
      </c>
      <c r="B316" s="80" t="s">
        <v>259</v>
      </c>
      <c r="C316" s="81">
        <v>5</v>
      </c>
      <c r="D316" s="33">
        <v>40</v>
      </c>
      <c r="E316" s="33" t="s">
        <v>162</v>
      </c>
      <c r="G316" s="82" t="s">
        <v>231</v>
      </c>
      <c r="H316" s="83" t="s">
        <v>151</v>
      </c>
      <c r="J316" s="79">
        <v>2241</v>
      </c>
      <c r="K316" s="33" t="s">
        <v>260</v>
      </c>
      <c r="L316" s="84">
        <f t="shared" si="4"/>
        <v>0.62831853071795862</v>
      </c>
    </row>
    <row r="317" spans="1:12" ht="18" customHeight="1" x14ac:dyDescent="0.25">
      <c r="A317" s="79">
        <v>2948</v>
      </c>
      <c r="B317" s="80" t="s">
        <v>259</v>
      </c>
      <c r="C317" s="81">
        <v>7</v>
      </c>
      <c r="D317" s="33">
        <v>59</v>
      </c>
      <c r="E317" s="33" t="s">
        <v>162</v>
      </c>
      <c r="G317" s="82" t="s">
        <v>231</v>
      </c>
      <c r="H317" s="83" t="s">
        <v>151</v>
      </c>
      <c r="J317" s="79">
        <v>2241</v>
      </c>
      <c r="K317" s="33" t="s">
        <v>260</v>
      </c>
      <c r="L317" s="84">
        <f t="shared" si="4"/>
        <v>1.9137797047505625</v>
      </c>
    </row>
    <row r="318" spans="1:12" ht="18" customHeight="1" x14ac:dyDescent="0.25">
      <c r="A318" s="79">
        <v>2809</v>
      </c>
      <c r="B318" s="80" t="s">
        <v>259</v>
      </c>
      <c r="C318" s="81">
        <v>10</v>
      </c>
      <c r="D318" s="33">
        <v>63</v>
      </c>
      <c r="E318" s="33" t="s">
        <v>162</v>
      </c>
      <c r="G318" s="82" t="s">
        <v>231</v>
      </c>
      <c r="H318" s="83" t="s">
        <v>151</v>
      </c>
      <c r="J318" s="79">
        <v>2241</v>
      </c>
      <c r="K318" s="33" t="s">
        <v>261</v>
      </c>
      <c r="L318" s="84">
        <f t="shared" si="4"/>
        <v>3.117245310524472</v>
      </c>
    </row>
    <row r="319" spans="1:12" ht="18" customHeight="1" x14ac:dyDescent="0.25">
      <c r="A319" s="79">
        <v>2810</v>
      </c>
      <c r="B319" s="80" t="s">
        <v>259</v>
      </c>
      <c r="C319" s="81">
        <v>12</v>
      </c>
      <c r="D319" s="33">
        <v>45</v>
      </c>
      <c r="E319" s="33" t="s">
        <v>162</v>
      </c>
      <c r="G319" s="82" t="s">
        <v>231</v>
      </c>
      <c r="H319" s="83" t="s">
        <v>151</v>
      </c>
      <c r="J319" s="79">
        <v>2241</v>
      </c>
      <c r="K319" s="33" t="s">
        <v>261</v>
      </c>
      <c r="L319" s="84">
        <f t="shared" si="4"/>
        <v>1.908517537055799</v>
      </c>
    </row>
    <row r="320" spans="1:12" ht="18" customHeight="1" x14ac:dyDescent="0.25">
      <c r="A320" s="79">
        <v>2811</v>
      </c>
      <c r="B320" s="80" t="s">
        <v>259</v>
      </c>
      <c r="C320" s="81">
        <v>7</v>
      </c>
      <c r="D320" s="33">
        <v>40</v>
      </c>
      <c r="E320" s="33" t="s">
        <v>162</v>
      </c>
      <c r="G320" s="82" t="s">
        <v>231</v>
      </c>
      <c r="H320" s="83" t="s">
        <v>151</v>
      </c>
      <c r="J320" s="79">
        <v>2241</v>
      </c>
      <c r="K320" s="33" t="s">
        <v>261</v>
      </c>
      <c r="L320" s="84">
        <f t="shared" si="4"/>
        <v>0.87964594300514221</v>
      </c>
    </row>
    <row r="321" spans="1:12" ht="18" customHeight="1" x14ac:dyDescent="0.25">
      <c r="A321" s="79">
        <v>2812</v>
      </c>
      <c r="B321" s="80" t="s">
        <v>259</v>
      </c>
      <c r="C321" s="81">
        <v>4</v>
      </c>
      <c r="D321" s="33">
        <v>43</v>
      </c>
      <c r="E321" s="33" t="s">
        <v>162</v>
      </c>
      <c r="G321" s="82" t="s">
        <v>231</v>
      </c>
      <c r="H321" s="83" t="s">
        <v>151</v>
      </c>
      <c r="J321" s="79">
        <v>2241</v>
      </c>
      <c r="K321" s="33" t="s">
        <v>261</v>
      </c>
      <c r="L321" s="84">
        <f t="shared" si="4"/>
        <v>0.58088048164875272</v>
      </c>
    </row>
    <row r="322" spans="1:12" ht="18" customHeight="1" x14ac:dyDescent="0.25">
      <c r="A322" s="79">
        <v>2813</v>
      </c>
      <c r="B322" s="80" t="s">
        <v>259</v>
      </c>
      <c r="C322" s="81">
        <v>4</v>
      </c>
      <c r="D322" s="33">
        <v>42</v>
      </c>
      <c r="E322" s="33" t="s">
        <v>162</v>
      </c>
      <c r="G322" s="82" t="s">
        <v>231</v>
      </c>
      <c r="H322" s="83" t="s">
        <v>151</v>
      </c>
      <c r="J322" s="79">
        <v>2241</v>
      </c>
      <c r="K322" s="33" t="s">
        <v>261</v>
      </c>
      <c r="L322" s="84">
        <f t="shared" si="4"/>
        <v>0.55417694409323948</v>
      </c>
    </row>
    <row r="323" spans="1:12" ht="18" customHeight="1" x14ac:dyDescent="0.25">
      <c r="A323" s="79">
        <v>2970</v>
      </c>
      <c r="B323" s="80" t="s">
        <v>259</v>
      </c>
      <c r="C323" s="81">
        <v>4</v>
      </c>
      <c r="D323" s="33">
        <v>52</v>
      </c>
      <c r="E323" s="33" t="s">
        <v>162</v>
      </c>
      <c r="G323" s="82" t="s">
        <v>231</v>
      </c>
      <c r="H323" s="83" t="s">
        <v>151</v>
      </c>
      <c r="J323" s="79">
        <v>2241</v>
      </c>
      <c r="K323" s="33" t="s">
        <v>262</v>
      </c>
      <c r="L323" s="84">
        <f t="shared" ref="L323:L386" si="5">(PI()*((D323)^2)/4)*C323/10000</f>
        <v>0.84948665353068009</v>
      </c>
    </row>
    <row r="324" spans="1:12" ht="18" customHeight="1" x14ac:dyDescent="0.25">
      <c r="A324" s="79">
        <v>3765</v>
      </c>
      <c r="C324" s="81">
        <v>14.5</v>
      </c>
      <c r="D324" s="33">
        <v>72</v>
      </c>
      <c r="E324" s="33" t="s">
        <v>198</v>
      </c>
      <c r="G324" s="82" t="s">
        <v>231</v>
      </c>
      <c r="H324" s="83" t="s">
        <v>151</v>
      </c>
      <c r="J324" s="79">
        <v>2201</v>
      </c>
      <c r="K324" s="33" t="s">
        <v>264</v>
      </c>
      <c r="L324" s="84">
        <f t="shared" si="5"/>
        <v>5.903680914625939</v>
      </c>
    </row>
    <row r="325" spans="1:12" ht="18" customHeight="1" x14ac:dyDescent="0.25">
      <c r="A325" s="79">
        <v>3766</v>
      </c>
      <c r="C325" s="81">
        <v>6.5</v>
      </c>
      <c r="D325" s="33">
        <v>65</v>
      </c>
      <c r="E325" s="33" t="s">
        <v>197</v>
      </c>
      <c r="G325" s="82" t="s">
        <v>231</v>
      </c>
      <c r="H325" s="83" t="s">
        <v>151</v>
      </c>
      <c r="J325" s="79">
        <v>2201</v>
      </c>
      <c r="K325" s="33" t="s">
        <v>264</v>
      </c>
      <c r="L325" s="84">
        <f t="shared" si="5"/>
        <v>2.1568997062302424</v>
      </c>
    </row>
    <row r="326" spans="1:12" ht="18" customHeight="1" x14ac:dyDescent="0.25">
      <c r="A326" s="79">
        <v>3768</v>
      </c>
      <c r="C326" s="81">
        <v>6</v>
      </c>
      <c r="D326" s="33">
        <v>40</v>
      </c>
      <c r="E326" s="33" t="s">
        <v>198</v>
      </c>
      <c r="G326" s="82" t="s">
        <v>231</v>
      </c>
      <c r="H326" s="83" t="s">
        <v>151</v>
      </c>
      <c r="J326" s="79">
        <v>2201</v>
      </c>
      <c r="K326" s="33" t="s">
        <v>264</v>
      </c>
      <c r="L326" s="84">
        <f t="shared" si="5"/>
        <v>0.7539822368615503</v>
      </c>
    </row>
    <row r="327" spans="1:12" ht="18" customHeight="1" x14ac:dyDescent="0.25">
      <c r="A327" s="79">
        <v>3769</v>
      </c>
      <c r="C327" s="81">
        <v>6.5</v>
      </c>
      <c r="D327" s="33">
        <v>39</v>
      </c>
      <c r="E327" s="33" t="s">
        <v>198</v>
      </c>
      <c r="G327" s="82" t="s">
        <v>231</v>
      </c>
      <c r="H327" s="83" t="s">
        <v>151</v>
      </c>
      <c r="J327" s="79">
        <v>2201</v>
      </c>
      <c r="K327" s="33" t="s">
        <v>264</v>
      </c>
      <c r="L327" s="84">
        <f t="shared" si="5"/>
        <v>0.77648389424288722</v>
      </c>
    </row>
    <row r="328" spans="1:12" ht="18" customHeight="1" x14ac:dyDescent="0.25">
      <c r="A328" s="79">
        <v>3773</v>
      </c>
      <c r="C328" s="81">
        <v>12.5</v>
      </c>
      <c r="D328" s="33">
        <v>64</v>
      </c>
      <c r="E328" s="33" t="s">
        <v>197</v>
      </c>
      <c r="G328" s="82" t="s">
        <v>231</v>
      </c>
      <c r="H328" s="83" t="s">
        <v>151</v>
      </c>
      <c r="J328" s="79">
        <v>2201</v>
      </c>
      <c r="K328" s="33" t="s">
        <v>264</v>
      </c>
      <c r="L328" s="84">
        <f t="shared" si="5"/>
        <v>4.0212385965949355</v>
      </c>
    </row>
    <row r="329" spans="1:12" ht="18" customHeight="1" x14ac:dyDescent="0.25">
      <c r="A329" s="79">
        <v>3774</v>
      </c>
      <c r="C329" s="81">
        <v>12</v>
      </c>
      <c r="D329" s="33">
        <v>44</v>
      </c>
      <c r="E329" s="33" t="s">
        <v>197</v>
      </c>
      <c r="G329" s="82" t="s">
        <v>231</v>
      </c>
      <c r="H329" s="83" t="s">
        <v>151</v>
      </c>
      <c r="J329" s="79">
        <v>2201</v>
      </c>
      <c r="K329" s="33" t="s">
        <v>264</v>
      </c>
      <c r="L329" s="84">
        <f t="shared" si="5"/>
        <v>1.8246370132049521</v>
      </c>
    </row>
    <row r="330" spans="1:12" ht="18" customHeight="1" x14ac:dyDescent="0.25">
      <c r="A330" s="79">
        <v>3775</v>
      </c>
      <c r="C330" s="81">
        <v>13.5</v>
      </c>
      <c r="D330" s="33">
        <v>52</v>
      </c>
      <c r="E330" s="33" t="s">
        <v>197</v>
      </c>
      <c r="G330" s="82" t="s">
        <v>231</v>
      </c>
      <c r="H330" s="83" t="s">
        <v>151</v>
      </c>
      <c r="J330" s="79">
        <v>2201</v>
      </c>
      <c r="K330" s="33" t="s">
        <v>264</v>
      </c>
      <c r="L330" s="84">
        <f t="shared" si="5"/>
        <v>2.867017455666045</v>
      </c>
    </row>
    <row r="331" spans="1:12" ht="18" customHeight="1" x14ac:dyDescent="0.25">
      <c r="A331" s="79">
        <v>3777</v>
      </c>
      <c r="C331" s="81">
        <v>7</v>
      </c>
      <c r="D331" s="33">
        <v>65</v>
      </c>
      <c r="E331" s="33" t="s">
        <v>197</v>
      </c>
      <c r="G331" s="82" t="s">
        <v>231</v>
      </c>
      <c r="H331" s="83" t="s">
        <v>151</v>
      </c>
      <c r="J331" s="79">
        <v>2201</v>
      </c>
      <c r="K331" s="33" t="s">
        <v>264</v>
      </c>
      <c r="L331" s="84">
        <f t="shared" si="5"/>
        <v>2.3228150682479538</v>
      </c>
    </row>
    <row r="332" spans="1:12" ht="18" customHeight="1" x14ac:dyDescent="0.25">
      <c r="A332" s="79">
        <v>3778</v>
      </c>
      <c r="C332" s="81">
        <v>9</v>
      </c>
      <c r="D332" s="33">
        <v>62</v>
      </c>
      <c r="E332" s="33" t="s">
        <v>197</v>
      </c>
      <c r="G332" s="82" t="s">
        <v>231</v>
      </c>
      <c r="H332" s="83" t="s">
        <v>151</v>
      </c>
      <c r="J332" s="79">
        <v>2201</v>
      </c>
      <c r="K332" s="33" t="s">
        <v>264</v>
      </c>
      <c r="L332" s="84">
        <f t="shared" si="5"/>
        <v>2.7171634860898122</v>
      </c>
    </row>
    <row r="333" spans="1:12" ht="18" customHeight="1" x14ac:dyDescent="0.25">
      <c r="A333" s="79">
        <v>3779</v>
      </c>
      <c r="C333" s="81">
        <v>7.5</v>
      </c>
      <c r="D333" s="33">
        <v>54</v>
      </c>
      <c r="E333" s="33" t="s">
        <v>197</v>
      </c>
      <c r="G333" s="82" t="s">
        <v>231</v>
      </c>
      <c r="H333" s="83" t="s">
        <v>151</v>
      </c>
      <c r="J333" s="79">
        <v>2201</v>
      </c>
      <c r="K333" s="33" t="s">
        <v>264</v>
      </c>
      <c r="L333" s="84">
        <f t="shared" si="5"/>
        <v>1.7176657833502191</v>
      </c>
    </row>
    <row r="334" spans="1:12" ht="18" customHeight="1" x14ac:dyDescent="0.25">
      <c r="A334" s="79">
        <v>3780</v>
      </c>
      <c r="C334" s="81">
        <v>5</v>
      </c>
      <c r="D334" s="33">
        <v>43</v>
      </c>
      <c r="E334" s="33" t="s">
        <v>197</v>
      </c>
      <c r="G334" s="82" t="s">
        <v>231</v>
      </c>
      <c r="H334" s="83" t="s">
        <v>151</v>
      </c>
      <c r="J334" s="79">
        <v>2201</v>
      </c>
      <c r="K334" s="33" t="s">
        <v>264</v>
      </c>
      <c r="L334" s="84">
        <f t="shared" si="5"/>
        <v>0.72610060206094096</v>
      </c>
    </row>
    <row r="335" spans="1:12" ht="18" customHeight="1" x14ac:dyDescent="0.25">
      <c r="A335" s="79">
        <v>3923</v>
      </c>
      <c r="C335" s="81">
        <v>11</v>
      </c>
      <c r="D335" s="33">
        <v>64</v>
      </c>
      <c r="E335" s="33" t="s">
        <v>197</v>
      </c>
      <c r="G335" s="82" t="s">
        <v>231</v>
      </c>
      <c r="H335" s="83" t="s">
        <v>151</v>
      </c>
      <c r="J335" s="79">
        <v>2201</v>
      </c>
      <c r="K335" s="33" t="s">
        <v>264</v>
      </c>
      <c r="L335" s="84">
        <f t="shared" si="5"/>
        <v>3.5386899650035426</v>
      </c>
    </row>
    <row r="336" spans="1:12" ht="18" customHeight="1" x14ac:dyDescent="0.25">
      <c r="A336" s="79">
        <v>3926</v>
      </c>
      <c r="C336" s="81">
        <v>8</v>
      </c>
      <c r="D336" s="33">
        <v>52</v>
      </c>
      <c r="E336" s="33" t="s">
        <v>197</v>
      </c>
      <c r="G336" s="82" t="s">
        <v>231</v>
      </c>
      <c r="H336" s="83" t="s">
        <v>151</v>
      </c>
      <c r="J336" s="79">
        <v>2201</v>
      </c>
      <c r="K336" s="33" t="s">
        <v>264</v>
      </c>
      <c r="L336" s="84">
        <f t="shared" si="5"/>
        <v>1.6989733070613602</v>
      </c>
    </row>
    <row r="337" spans="1:12" ht="18" customHeight="1" x14ac:dyDescent="0.25">
      <c r="A337" s="79">
        <v>3931</v>
      </c>
      <c r="C337" s="81">
        <v>14</v>
      </c>
      <c r="D337" s="33">
        <v>72</v>
      </c>
      <c r="E337" s="33" t="s">
        <v>198</v>
      </c>
      <c r="G337" s="82" t="s">
        <v>231</v>
      </c>
      <c r="H337" s="83" t="s">
        <v>151</v>
      </c>
      <c r="J337" s="79">
        <v>2201</v>
      </c>
      <c r="K337" s="33" t="s">
        <v>264</v>
      </c>
      <c r="L337" s="84">
        <f t="shared" si="5"/>
        <v>5.7001057106733208</v>
      </c>
    </row>
    <row r="338" spans="1:12" ht="18" customHeight="1" x14ac:dyDescent="0.25">
      <c r="A338" s="79">
        <v>3932</v>
      </c>
      <c r="C338" s="81">
        <v>14</v>
      </c>
      <c r="D338" s="33">
        <v>39</v>
      </c>
      <c r="E338" s="33" t="s">
        <v>197</v>
      </c>
      <c r="G338" s="82" t="s">
        <v>231</v>
      </c>
      <c r="H338" s="83" t="s">
        <v>151</v>
      </c>
      <c r="J338" s="79">
        <v>2201</v>
      </c>
      <c r="K338" s="33" t="s">
        <v>264</v>
      </c>
      <c r="L338" s="84">
        <f t="shared" si="5"/>
        <v>1.6724268491385261</v>
      </c>
    </row>
    <row r="339" spans="1:12" ht="18" customHeight="1" x14ac:dyDescent="0.25">
      <c r="A339" s="79">
        <v>3934</v>
      </c>
      <c r="C339" s="81">
        <v>14</v>
      </c>
      <c r="D339" s="33">
        <v>49</v>
      </c>
      <c r="E339" s="33" t="s">
        <v>197</v>
      </c>
      <c r="G339" s="82" t="s">
        <v>231</v>
      </c>
      <c r="H339" s="83" t="s">
        <v>151</v>
      </c>
      <c r="J339" s="79">
        <v>2201</v>
      </c>
      <c r="K339" s="33" t="s">
        <v>264</v>
      </c>
      <c r="L339" s="84">
        <f t="shared" si="5"/>
        <v>2.6400373864441828</v>
      </c>
    </row>
    <row r="340" spans="1:12" ht="18" customHeight="1" x14ac:dyDescent="0.25">
      <c r="A340" s="79">
        <v>3935</v>
      </c>
      <c r="C340" s="81">
        <v>14</v>
      </c>
      <c r="D340" s="33">
        <v>50</v>
      </c>
      <c r="E340" s="33" t="s">
        <v>197</v>
      </c>
      <c r="G340" s="82" t="s">
        <v>231</v>
      </c>
      <c r="H340" s="83" t="s">
        <v>151</v>
      </c>
      <c r="J340" s="79">
        <v>2201</v>
      </c>
      <c r="K340" s="33" t="s">
        <v>264</v>
      </c>
      <c r="L340" s="84">
        <f t="shared" si="5"/>
        <v>2.748893571891069</v>
      </c>
    </row>
    <row r="341" spans="1:12" ht="18" customHeight="1" x14ac:dyDescent="0.25">
      <c r="A341" s="79">
        <v>3936</v>
      </c>
      <c r="C341" s="81">
        <v>12</v>
      </c>
      <c r="D341" s="33">
        <v>48</v>
      </c>
      <c r="E341" s="33" t="s">
        <v>197</v>
      </c>
      <c r="G341" s="82" t="s">
        <v>231</v>
      </c>
      <c r="H341" s="83" t="s">
        <v>151</v>
      </c>
      <c r="J341" s="79">
        <v>2201</v>
      </c>
      <c r="K341" s="33" t="s">
        <v>264</v>
      </c>
      <c r="L341" s="84">
        <f t="shared" si="5"/>
        <v>2.1714688421612651</v>
      </c>
    </row>
    <row r="342" spans="1:12" ht="18" customHeight="1" x14ac:dyDescent="0.25">
      <c r="A342" s="79">
        <v>3939</v>
      </c>
      <c r="C342" s="81">
        <v>8</v>
      </c>
      <c r="D342" s="33">
        <v>57</v>
      </c>
      <c r="E342" s="33" t="s">
        <v>198</v>
      </c>
      <c r="G342" s="82" t="s">
        <v>231</v>
      </c>
      <c r="H342" s="83" t="s">
        <v>151</v>
      </c>
      <c r="J342" s="79">
        <v>2201</v>
      </c>
      <c r="K342" s="33" t="s">
        <v>264</v>
      </c>
      <c r="L342" s="84">
        <f t="shared" si="5"/>
        <v>2.0414069063026474</v>
      </c>
    </row>
    <row r="343" spans="1:12" ht="18" customHeight="1" x14ac:dyDescent="0.25">
      <c r="A343" s="79">
        <v>3966</v>
      </c>
      <c r="C343" s="81">
        <v>13.5</v>
      </c>
      <c r="D343" s="33">
        <v>61</v>
      </c>
      <c r="E343" s="33" t="s">
        <v>197</v>
      </c>
      <c r="G343" s="82" t="s">
        <v>231</v>
      </c>
      <c r="H343" s="83" t="s">
        <v>151</v>
      </c>
      <c r="J343" s="79">
        <v>2201</v>
      </c>
      <c r="K343" s="33" t="s">
        <v>264</v>
      </c>
      <c r="L343" s="84">
        <f t="shared" si="5"/>
        <v>3.9453298641025714</v>
      </c>
    </row>
    <row r="344" spans="1:12" ht="18" customHeight="1" x14ac:dyDescent="0.25">
      <c r="A344" s="79">
        <v>3989</v>
      </c>
      <c r="C344" s="81">
        <v>12.5</v>
      </c>
      <c r="D344" s="33">
        <v>63</v>
      </c>
      <c r="E344" s="33" t="s">
        <v>197</v>
      </c>
      <c r="G344" s="82" t="s">
        <v>231</v>
      </c>
      <c r="H344" s="83" t="s">
        <v>151</v>
      </c>
      <c r="J344" s="79">
        <v>2201</v>
      </c>
      <c r="K344" s="33" t="s">
        <v>264</v>
      </c>
      <c r="L344" s="84">
        <f t="shared" si="5"/>
        <v>3.8965566381555901</v>
      </c>
    </row>
    <row r="345" spans="1:12" ht="18" customHeight="1" x14ac:dyDescent="0.25">
      <c r="A345" s="79">
        <v>3990</v>
      </c>
      <c r="C345" s="81">
        <v>9.5</v>
      </c>
      <c r="D345" s="33">
        <v>53</v>
      </c>
      <c r="E345" s="33" t="s">
        <v>197</v>
      </c>
      <c r="G345" s="82" t="s">
        <v>231</v>
      </c>
      <c r="H345" s="83" t="s">
        <v>151</v>
      </c>
      <c r="J345" s="79">
        <v>2201</v>
      </c>
      <c r="K345" s="33" t="s">
        <v>264</v>
      </c>
      <c r="L345" s="84">
        <f t="shared" si="5"/>
        <v>2.0958742689342604</v>
      </c>
    </row>
    <row r="346" spans="1:12" ht="18" customHeight="1" x14ac:dyDescent="0.25">
      <c r="A346" s="79">
        <v>3991</v>
      </c>
      <c r="C346" s="81">
        <v>6</v>
      </c>
      <c r="D346" s="33">
        <v>53</v>
      </c>
      <c r="E346" s="33" t="s">
        <v>197</v>
      </c>
      <c r="G346" s="82" t="s">
        <v>231</v>
      </c>
      <c r="H346" s="83" t="s">
        <v>151</v>
      </c>
      <c r="J346" s="79">
        <v>2201</v>
      </c>
      <c r="K346" s="33" t="s">
        <v>264</v>
      </c>
      <c r="L346" s="84">
        <f t="shared" si="5"/>
        <v>1.3237100645900595</v>
      </c>
    </row>
    <row r="347" spans="1:12" ht="18" customHeight="1" x14ac:dyDescent="0.25">
      <c r="A347" s="79">
        <v>3992</v>
      </c>
      <c r="C347" s="81">
        <v>16</v>
      </c>
      <c r="D347" s="33">
        <v>53</v>
      </c>
      <c r="E347" s="33" t="s">
        <v>197</v>
      </c>
      <c r="G347" s="82" t="s">
        <v>231</v>
      </c>
      <c r="H347" s="83" t="s">
        <v>151</v>
      </c>
      <c r="J347" s="79">
        <v>2201</v>
      </c>
      <c r="K347" s="33" t="s">
        <v>264</v>
      </c>
      <c r="L347" s="84">
        <f t="shared" si="5"/>
        <v>3.5298935055734919</v>
      </c>
    </row>
    <row r="348" spans="1:12" ht="18" customHeight="1" x14ac:dyDescent="0.25">
      <c r="A348" s="79">
        <v>3994</v>
      </c>
      <c r="C348" s="81">
        <v>5</v>
      </c>
      <c r="D348" s="33">
        <v>60</v>
      </c>
      <c r="E348" s="33" t="s">
        <v>197</v>
      </c>
      <c r="G348" s="82" t="s">
        <v>231</v>
      </c>
      <c r="H348" s="83" t="s">
        <v>151</v>
      </c>
      <c r="J348" s="79">
        <v>2201</v>
      </c>
      <c r="K348" s="33" t="s">
        <v>264</v>
      </c>
      <c r="L348" s="84">
        <f t="shared" si="5"/>
        <v>1.4137166941154067</v>
      </c>
    </row>
    <row r="349" spans="1:12" ht="18" customHeight="1" x14ac:dyDescent="0.25">
      <c r="A349" s="79">
        <v>3995</v>
      </c>
      <c r="C349" s="81">
        <v>16</v>
      </c>
      <c r="D349" s="33">
        <v>48</v>
      </c>
      <c r="E349" s="33" t="s">
        <v>197</v>
      </c>
      <c r="G349" s="82" t="s">
        <v>231</v>
      </c>
      <c r="H349" s="83" t="s">
        <v>151</v>
      </c>
      <c r="J349" s="79">
        <v>2201</v>
      </c>
      <c r="K349" s="33" t="s">
        <v>264</v>
      </c>
      <c r="L349" s="84">
        <f t="shared" si="5"/>
        <v>2.8952917895483532</v>
      </c>
    </row>
    <row r="350" spans="1:12" ht="18" customHeight="1" x14ac:dyDescent="0.25">
      <c r="A350" s="79">
        <v>3842</v>
      </c>
      <c r="C350" s="81">
        <v>13.5</v>
      </c>
      <c r="D350" s="33">
        <v>44</v>
      </c>
      <c r="E350" s="33" t="s">
        <v>197</v>
      </c>
      <c r="G350" s="82" t="s">
        <v>231</v>
      </c>
      <c r="H350" s="83" t="s">
        <v>151</v>
      </c>
      <c r="J350" s="79">
        <v>2202</v>
      </c>
      <c r="K350" s="33" t="s">
        <v>265</v>
      </c>
      <c r="L350" s="84">
        <f t="shared" si="5"/>
        <v>2.052716639855571</v>
      </c>
    </row>
    <row r="351" spans="1:12" ht="18" customHeight="1" x14ac:dyDescent="0.25">
      <c r="A351" s="79">
        <v>3883</v>
      </c>
      <c r="C351" s="81">
        <v>10</v>
      </c>
      <c r="D351" s="33">
        <v>62</v>
      </c>
      <c r="E351" s="33" t="s">
        <v>197</v>
      </c>
      <c r="G351" s="82" t="s">
        <v>231</v>
      </c>
      <c r="H351" s="83" t="s">
        <v>151</v>
      </c>
      <c r="J351" s="79">
        <v>2202</v>
      </c>
      <c r="K351" s="33" t="s">
        <v>265</v>
      </c>
      <c r="L351" s="84">
        <f t="shared" si="5"/>
        <v>3.0190705400997913</v>
      </c>
    </row>
    <row r="352" spans="1:12" ht="18" customHeight="1" x14ac:dyDescent="0.25">
      <c r="A352" s="79">
        <v>3884</v>
      </c>
      <c r="C352" s="81">
        <v>15</v>
      </c>
      <c r="D352" s="33">
        <v>44</v>
      </c>
      <c r="E352" s="33" t="s">
        <v>197</v>
      </c>
      <c r="G352" s="82" t="s">
        <v>231</v>
      </c>
      <c r="H352" s="83" t="s">
        <v>151</v>
      </c>
      <c r="J352" s="79">
        <v>2202</v>
      </c>
      <c r="K352" s="33" t="s">
        <v>265</v>
      </c>
      <c r="L352" s="84">
        <f t="shared" si="5"/>
        <v>2.2807962665061901</v>
      </c>
    </row>
    <row r="353" spans="1:12" ht="18" customHeight="1" x14ac:dyDescent="0.25">
      <c r="A353" s="79">
        <v>3891</v>
      </c>
      <c r="C353" s="81">
        <v>12</v>
      </c>
      <c r="D353" s="33">
        <v>73</v>
      </c>
      <c r="E353" s="33" t="s">
        <v>197</v>
      </c>
      <c r="G353" s="82" t="s">
        <v>231</v>
      </c>
      <c r="H353" s="83" t="s">
        <v>151</v>
      </c>
      <c r="J353" s="79">
        <v>2202</v>
      </c>
      <c r="K353" s="33" t="s">
        <v>265</v>
      </c>
      <c r="L353" s="84">
        <f t="shared" si="5"/>
        <v>5.0224641752940027</v>
      </c>
    </row>
    <row r="354" spans="1:12" ht="18" customHeight="1" x14ac:dyDescent="0.25">
      <c r="A354" s="79">
        <v>3902</v>
      </c>
      <c r="C354" s="81">
        <v>14</v>
      </c>
      <c r="D354" s="33">
        <v>58</v>
      </c>
      <c r="E354" s="33" t="s">
        <v>197</v>
      </c>
      <c r="G354" s="82" t="s">
        <v>231</v>
      </c>
      <c r="H354" s="83" t="s">
        <v>151</v>
      </c>
      <c r="J354" s="79">
        <v>2202</v>
      </c>
      <c r="K354" s="33" t="s">
        <v>265</v>
      </c>
      <c r="L354" s="84">
        <f t="shared" si="5"/>
        <v>3.6989111903366227</v>
      </c>
    </row>
    <row r="355" spans="1:12" ht="18" customHeight="1" x14ac:dyDescent="0.25">
      <c r="A355" s="79">
        <v>3933</v>
      </c>
      <c r="C355" s="81">
        <v>13</v>
      </c>
      <c r="D355" s="33">
        <v>51</v>
      </c>
      <c r="E355" s="33" t="s">
        <v>197</v>
      </c>
      <c r="G355" s="82" t="s">
        <v>231</v>
      </c>
      <c r="H355" s="83" t="s">
        <v>151</v>
      </c>
      <c r="J355" s="79">
        <v>2202</v>
      </c>
      <c r="K355" s="33" t="s">
        <v>265</v>
      </c>
      <c r="L355" s="84">
        <f t="shared" si="5"/>
        <v>2.6556668098957918</v>
      </c>
    </row>
    <row r="356" spans="1:12" ht="18" customHeight="1" x14ac:dyDescent="0.25">
      <c r="A356" s="79">
        <v>3945</v>
      </c>
      <c r="C356" s="81">
        <v>15</v>
      </c>
      <c r="D356" s="33">
        <v>44</v>
      </c>
      <c r="E356" s="33" t="s">
        <v>197</v>
      </c>
      <c r="G356" s="82" t="s">
        <v>231</v>
      </c>
      <c r="H356" s="83" t="s">
        <v>151</v>
      </c>
      <c r="J356" s="79">
        <v>2202</v>
      </c>
      <c r="K356" s="33" t="s">
        <v>265</v>
      </c>
      <c r="L356" s="84">
        <f t="shared" si="5"/>
        <v>2.2807962665061901</v>
      </c>
    </row>
    <row r="357" spans="1:12" ht="18" customHeight="1" x14ac:dyDescent="0.25">
      <c r="A357" s="79">
        <v>3956</v>
      </c>
      <c r="C357" s="81">
        <v>13.5</v>
      </c>
      <c r="D357" s="33">
        <v>72</v>
      </c>
      <c r="E357" s="33" t="s">
        <v>197</v>
      </c>
      <c r="G357" s="82" t="s">
        <v>231</v>
      </c>
      <c r="H357" s="83" t="s">
        <v>151</v>
      </c>
      <c r="J357" s="79">
        <v>2202</v>
      </c>
      <c r="K357" s="33" t="s">
        <v>265</v>
      </c>
      <c r="L357" s="84">
        <f t="shared" si="5"/>
        <v>5.4965305067207018</v>
      </c>
    </row>
    <row r="358" spans="1:12" ht="18" customHeight="1" x14ac:dyDescent="0.25">
      <c r="A358" s="79">
        <v>3958</v>
      </c>
      <c r="C358" s="81">
        <v>13</v>
      </c>
      <c r="D358" s="33">
        <v>55</v>
      </c>
      <c r="E358" s="33" t="s">
        <v>197</v>
      </c>
      <c r="G358" s="82" t="s">
        <v>231</v>
      </c>
      <c r="H358" s="83" t="s">
        <v>151</v>
      </c>
      <c r="J358" s="79">
        <v>2202</v>
      </c>
      <c r="K358" s="33" t="s">
        <v>265</v>
      </c>
      <c r="L358" s="84">
        <f t="shared" si="5"/>
        <v>3.0885782775604658</v>
      </c>
    </row>
    <row r="359" spans="1:12" ht="18" customHeight="1" x14ac:dyDescent="0.25">
      <c r="A359" s="79">
        <v>3960</v>
      </c>
      <c r="C359" s="81">
        <v>10.5</v>
      </c>
      <c r="D359" s="33">
        <v>58</v>
      </c>
      <c r="E359" s="33" t="s">
        <v>197</v>
      </c>
      <c r="G359" s="82" t="s">
        <v>231</v>
      </c>
      <c r="H359" s="83" t="s">
        <v>151</v>
      </c>
      <c r="J359" s="79">
        <v>2202</v>
      </c>
      <c r="K359" s="33" t="s">
        <v>265</v>
      </c>
      <c r="L359" s="84">
        <f t="shared" si="5"/>
        <v>2.7741833927524668</v>
      </c>
    </row>
    <row r="360" spans="1:12" ht="18" customHeight="1" x14ac:dyDescent="0.25">
      <c r="A360" s="79">
        <v>3841</v>
      </c>
      <c r="C360" s="81">
        <v>6.5</v>
      </c>
      <c r="D360" s="33">
        <v>58</v>
      </c>
      <c r="E360" s="33" t="s">
        <v>162</v>
      </c>
      <c r="G360" s="82" t="s">
        <v>231</v>
      </c>
      <c r="H360" s="83" t="s">
        <v>151</v>
      </c>
      <c r="J360" s="79">
        <v>2203</v>
      </c>
      <c r="K360" s="33" t="s">
        <v>265</v>
      </c>
      <c r="L360" s="84">
        <f t="shared" si="5"/>
        <v>1.7173516240848603</v>
      </c>
    </row>
    <row r="361" spans="1:12" ht="18" customHeight="1" x14ac:dyDescent="0.25">
      <c r="A361" s="79">
        <v>3882</v>
      </c>
      <c r="C361" s="81">
        <v>10.5</v>
      </c>
      <c r="D361" s="33">
        <v>43</v>
      </c>
      <c r="E361" s="33" t="s">
        <v>162</v>
      </c>
      <c r="G361" s="82" t="s">
        <v>231</v>
      </c>
      <c r="H361" s="83" t="s">
        <v>151</v>
      </c>
      <c r="J361" s="79">
        <v>2203</v>
      </c>
      <c r="K361" s="33" t="s">
        <v>265</v>
      </c>
      <c r="L361" s="84">
        <f t="shared" si="5"/>
        <v>1.5248112643279759</v>
      </c>
    </row>
    <row r="362" spans="1:12" ht="18" customHeight="1" x14ac:dyDescent="0.25">
      <c r="A362" s="79">
        <v>3889</v>
      </c>
      <c r="C362" s="81">
        <v>12.5</v>
      </c>
      <c r="D362" s="33">
        <v>54</v>
      </c>
      <c r="E362" s="33" t="s">
        <v>162</v>
      </c>
      <c r="G362" s="82" t="s">
        <v>231</v>
      </c>
      <c r="H362" s="83" t="s">
        <v>151</v>
      </c>
      <c r="J362" s="79">
        <v>2203</v>
      </c>
      <c r="K362" s="33" t="s">
        <v>265</v>
      </c>
      <c r="L362" s="84">
        <f t="shared" si="5"/>
        <v>2.862776305583699</v>
      </c>
    </row>
    <row r="363" spans="1:12" ht="18" customHeight="1" x14ac:dyDescent="0.25">
      <c r="A363" s="79">
        <v>3890</v>
      </c>
      <c r="C363" s="81">
        <v>11</v>
      </c>
      <c r="D363" s="33">
        <v>38</v>
      </c>
      <c r="E363" s="33" t="s">
        <v>162</v>
      </c>
      <c r="G363" s="82" t="s">
        <v>231</v>
      </c>
      <c r="H363" s="83" t="s">
        <v>151</v>
      </c>
      <c r="J363" s="79">
        <v>2203</v>
      </c>
      <c r="K363" s="33" t="s">
        <v>265</v>
      </c>
      <c r="L363" s="84">
        <f t="shared" si="5"/>
        <v>1.2475264427405066</v>
      </c>
    </row>
    <row r="364" spans="1:12" ht="18" customHeight="1" x14ac:dyDescent="0.25">
      <c r="A364" s="79">
        <v>3892</v>
      </c>
      <c r="C364" s="81">
        <v>10</v>
      </c>
      <c r="D364" s="33">
        <v>41</v>
      </c>
      <c r="E364" s="33" t="s">
        <v>228</v>
      </c>
      <c r="G364" s="82" t="s">
        <v>231</v>
      </c>
      <c r="H364" s="83" t="s">
        <v>151</v>
      </c>
      <c r="J364" s="79">
        <v>2203</v>
      </c>
      <c r="K364" s="33" t="s">
        <v>265</v>
      </c>
      <c r="L364" s="84">
        <f t="shared" si="5"/>
        <v>1.3202543126711106</v>
      </c>
    </row>
    <row r="365" spans="1:12" ht="18" customHeight="1" x14ac:dyDescent="0.25">
      <c r="A365" s="79">
        <v>3895</v>
      </c>
      <c r="C365" s="81">
        <v>11</v>
      </c>
      <c r="D365" s="33">
        <v>47</v>
      </c>
      <c r="E365" s="33" t="s">
        <v>162</v>
      </c>
      <c r="G365" s="82" t="s">
        <v>231</v>
      </c>
      <c r="H365" s="83" t="s">
        <v>151</v>
      </c>
      <c r="J365" s="79">
        <v>2203</v>
      </c>
      <c r="K365" s="33" t="s">
        <v>265</v>
      </c>
      <c r="L365" s="84">
        <f t="shared" si="5"/>
        <v>1.9084389972394598</v>
      </c>
    </row>
    <row r="366" spans="1:12" ht="18" customHeight="1" x14ac:dyDescent="0.25">
      <c r="A366" s="79">
        <v>3896</v>
      </c>
      <c r="C366" s="81">
        <v>7</v>
      </c>
      <c r="D366" s="33">
        <v>42</v>
      </c>
      <c r="E366" s="33" t="s">
        <v>162</v>
      </c>
      <c r="G366" s="82" t="s">
        <v>231</v>
      </c>
      <c r="H366" s="83" t="s">
        <v>151</v>
      </c>
      <c r="J366" s="79">
        <v>2203</v>
      </c>
      <c r="K366" s="33" t="s">
        <v>265</v>
      </c>
      <c r="L366" s="84">
        <f t="shared" si="5"/>
        <v>0.96980965216316906</v>
      </c>
    </row>
    <row r="367" spans="1:12" ht="18" customHeight="1" x14ac:dyDescent="0.25">
      <c r="A367" s="79">
        <v>3898</v>
      </c>
      <c r="C367" s="81">
        <v>4</v>
      </c>
      <c r="D367" s="33">
        <v>39</v>
      </c>
      <c r="E367" s="33" t="s">
        <v>162</v>
      </c>
      <c r="G367" s="82" t="s">
        <v>231</v>
      </c>
      <c r="H367" s="83" t="s">
        <v>151</v>
      </c>
      <c r="J367" s="79">
        <v>2203</v>
      </c>
      <c r="K367" s="33" t="s">
        <v>265</v>
      </c>
      <c r="L367" s="84">
        <f t="shared" si="5"/>
        <v>0.47783624261100749</v>
      </c>
    </row>
    <row r="368" spans="1:12" ht="18" customHeight="1" x14ac:dyDescent="0.25">
      <c r="A368" s="79">
        <v>3899</v>
      </c>
      <c r="C368" s="81">
        <v>9</v>
      </c>
      <c r="D368" s="33">
        <v>35</v>
      </c>
      <c r="E368" s="33" t="s">
        <v>228</v>
      </c>
      <c r="G368" s="82" t="s">
        <v>231</v>
      </c>
      <c r="H368" s="83" t="s">
        <v>151</v>
      </c>
      <c r="J368" s="79">
        <v>2203</v>
      </c>
      <c r="K368" s="33" t="s">
        <v>265</v>
      </c>
      <c r="L368" s="84">
        <f t="shared" si="5"/>
        <v>0.86590147514568672</v>
      </c>
    </row>
    <row r="369" spans="1:12" ht="18" customHeight="1" x14ac:dyDescent="0.25">
      <c r="A369" s="79">
        <v>3901</v>
      </c>
      <c r="C369" s="81">
        <v>12</v>
      </c>
      <c r="D369" s="33">
        <v>43</v>
      </c>
      <c r="E369" s="33" t="s">
        <v>162</v>
      </c>
      <c r="G369" s="82" t="s">
        <v>231</v>
      </c>
      <c r="H369" s="83" t="s">
        <v>151</v>
      </c>
      <c r="J369" s="79">
        <v>2203</v>
      </c>
      <c r="K369" s="33" t="s">
        <v>265</v>
      </c>
      <c r="L369" s="84">
        <f t="shared" si="5"/>
        <v>1.7426414449462579</v>
      </c>
    </row>
    <row r="370" spans="1:12" ht="18" customHeight="1" x14ac:dyDescent="0.25">
      <c r="A370" s="79">
        <v>3903</v>
      </c>
      <c r="C370" s="81">
        <v>10</v>
      </c>
      <c r="D370" s="33">
        <v>48</v>
      </c>
      <c r="E370" s="33" t="s">
        <v>228</v>
      </c>
      <c r="G370" s="82" t="s">
        <v>231</v>
      </c>
      <c r="H370" s="83" t="s">
        <v>151</v>
      </c>
      <c r="J370" s="79">
        <v>2203</v>
      </c>
      <c r="K370" s="33" t="s">
        <v>265</v>
      </c>
      <c r="L370" s="84">
        <f t="shared" si="5"/>
        <v>1.8095573684677209</v>
      </c>
    </row>
    <row r="371" spans="1:12" ht="18" customHeight="1" x14ac:dyDescent="0.25">
      <c r="A371" s="79">
        <v>3904</v>
      </c>
      <c r="C371" s="81">
        <v>10</v>
      </c>
      <c r="D371" s="33">
        <v>40</v>
      </c>
      <c r="E371" s="33" t="s">
        <v>228</v>
      </c>
      <c r="G371" s="82" t="s">
        <v>231</v>
      </c>
      <c r="H371" s="83" t="s">
        <v>151</v>
      </c>
      <c r="J371" s="79">
        <v>2203</v>
      </c>
      <c r="K371" s="33" t="s">
        <v>265</v>
      </c>
      <c r="L371" s="84">
        <f t="shared" si="5"/>
        <v>1.2566370614359172</v>
      </c>
    </row>
    <row r="372" spans="1:12" ht="18" customHeight="1" x14ac:dyDescent="0.25">
      <c r="A372" s="79">
        <v>3905</v>
      </c>
      <c r="C372" s="81">
        <v>11</v>
      </c>
      <c r="D372" s="33">
        <v>47</v>
      </c>
      <c r="E372" s="33" t="s">
        <v>162</v>
      </c>
      <c r="G372" s="82" t="s">
        <v>231</v>
      </c>
      <c r="H372" s="83" t="s">
        <v>151</v>
      </c>
      <c r="J372" s="79">
        <v>2203</v>
      </c>
      <c r="K372" s="33" t="s">
        <v>265</v>
      </c>
      <c r="L372" s="84">
        <f t="shared" si="5"/>
        <v>1.9084389972394598</v>
      </c>
    </row>
    <row r="373" spans="1:12" ht="18" customHeight="1" x14ac:dyDescent="0.25">
      <c r="A373" s="79">
        <v>3906</v>
      </c>
      <c r="C373" s="81">
        <v>16</v>
      </c>
      <c r="D373" s="33">
        <v>48</v>
      </c>
      <c r="E373" s="33" t="s">
        <v>162</v>
      </c>
      <c r="G373" s="82" t="s">
        <v>231</v>
      </c>
      <c r="H373" s="83" t="s">
        <v>151</v>
      </c>
      <c r="J373" s="79">
        <v>2203</v>
      </c>
      <c r="K373" s="33" t="s">
        <v>265</v>
      </c>
      <c r="L373" s="84">
        <f t="shared" si="5"/>
        <v>2.8952917895483532</v>
      </c>
    </row>
    <row r="374" spans="1:12" ht="18" customHeight="1" x14ac:dyDescent="0.25">
      <c r="A374" s="79">
        <v>3907</v>
      </c>
      <c r="C374" s="81">
        <v>13</v>
      </c>
      <c r="D374" s="33">
        <v>44</v>
      </c>
      <c r="E374" s="33" t="s">
        <v>162</v>
      </c>
      <c r="G374" s="82" t="s">
        <v>231</v>
      </c>
      <c r="H374" s="83" t="s">
        <v>151</v>
      </c>
      <c r="J374" s="79">
        <v>2203</v>
      </c>
      <c r="K374" s="33" t="s">
        <v>265</v>
      </c>
      <c r="L374" s="84">
        <f t="shared" si="5"/>
        <v>1.9766900976386981</v>
      </c>
    </row>
    <row r="375" spans="1:12" ht="18" customHeight="1" x14ac:dyDescent="0.25">
      <c r="A375" s="79">
        <v>3908</v>
      </c>
      <c r="C375" s="81">
        <v>5.5</v>
      </c>
      <c r="D375" s="33">
        <v>42</v>
      </c>
      <c r="E375" s="33" t="s">
        <v>162</v>
      </c>
      <c r="G375" s="82" t="s">
        <v>231</v>
      </c>
      <c r="H375" s="83" t="s">
        <v>151</v>
      </c>
      <c r="J375" s="79">
        <v>2203</v>
      </c>
      <c r="K375" s="33" t="s">
        <v>265</v>
      </c>
      <c r="L375" s="84">
        <f t="shared" si="5"/>
        <v>0.76199329812820438</v>
      </c>
    </row>
    <row r="376" spans="1:12" ht="18" customHeight="1" x14ac:dyDescent="0.25">
      <c r="A376" s="79">
        <v>3910</v>
      </c>
      <c r="C376" s="81">
        <v>17</v>
      </c>
      <c r="D376" s="33">
        <v>40</v>
      </c>
      <c r="E376" s="33" t="s">
        <v>228</v>
      </c>
      <c r="G376" s="82" t="s">
        <v>231</v>
      </c>
      <c r="H376" s="83" t="s">
        <v>151</v>
      </c>
      <c r="J376" s="79">
        <v>2203</v>
      </c>
      <c r="K376" s="33" t="s">
        <v>265</v>
      </c>
      <c r="L376" s="84">
        <f t="shared" si="5"/>
        <v>2.1362830044410597</v>
      </c>
    </row>
    <row r="377" spans="1:12" ht="18" customHeight="1" x14ac:dyDescent="0.25">
      <c r="A377" s="79">
        <v>3911</v>
      </c>
      <c r="C377" s="81">
        <v>10</v>
      </c>
      <c r="D377" s="33">
        <v>37</v>
      </c>
      <c r="E377" s="33" t="s">
        <v>228</v>
      </c>
      <c r="G377" s="82" t="s">
        <v>231</v>
      </c>
      <c r="H377" s="83" t="s">
        <v>151</v>
      </c>
      <c r="J377" s="79">
        <v>2203</v>
      </c>
      <c r="K377" s="33" t="s">
        <v>265</v>
      </c>
      <c r="L377" s="84">
        <f t="shared" si="5"/>
        <v>1.0752100856911067</v>
      </c>
    </row>
    <row r="378" spans="1:12" ht="18" customHeight="1" x14ac:dyDescent="0.25">
      <c r="A378" s="79">
        <v>3912</v>
      </c>
      <c r="C378" s="81">
        <v>18</v>
      </c>
      <c r="D378" s="33">
        <v>48</v>
      </c>
      <c r="E378" s="33" t="s">
        <v>228</v>
      </c>
      <c r="G378" s="82" t="s">
        <v>231</v>
      </c>
      <c r="H378" s="83" t="s">
        <v>151</v>
      </c>
      <c r="J378" s="79">
        <v>2203</v>
      </c>
      <c r="K378" s="33" t="s">
        <v>265</v>
      </c>
      <c r="L378" s="84">
        <f t="shared" si="5"/>
        <v>3.2572032632418972</v>
      </c>
    </row>
    <row r="379" spans="1:12" ht="18" customHeight="1" x14ac:dyDescent="0.25">
      <c r="A379" s="79">
        <v>3913</v>
      </c>
      <c r="C379" s="81">
        <v>5</v>
      </c>
      <c r="D379" s="33">
        <v>35</v>
      </c>
      <c r="E379" s="33" t="s">
        <v>228</v>
      </c>
      <c r="G379" s="82" t="s">
        <v>231</v>
      </c>
      <c r="H379" s="83" t="s">
        <v>151</v>
      </c>
      <c r="J379" s="79">
        <v>2203</v>
      </c>
      <c r="K379" s="33" t="s">
        <v>265</v>
      </c>
      <c r="L379" s="84">
        <f t="shared" si="5"/>
        <v>0.48105637508093707</v>
      </c>
    </row>
    <row r="380" spans="1:12" ht="18" customHeight="1" x14ac:dyDescent="0.25">
      <c r="A380" s="79">
        <v>3918</v>
      </c>
      <c r="C380" s="81">
        <v>4</v>
      </c>
      <c r="D380" s="33">
        <v>75</v>
      </c>
      <c r="E380" s="33" t="s">
        <v>228</v>
      </c>
      <c r="G380" s="82" t="s">
        <v>231</v>
      </c>
      <c r="H380" s="83" t="s">
        <v>151</v>
      </c>
      <c r="J380" s="79">
        <v>2203</v>
      </c>
      <c r="K380" s="33" t="s">
        <v>265</v>
      </c>
      <c r="L380" s="84">
        <f t="shared" si="5"/>
        <v>1.7671458676442588</v>
      </c>
    </row>
    <row r="381" spans="1:12" ht="18" customHeight="1" x14ac:dyDescent="0.25">
      <c r="A381" s="79">
        <v>3920</v>
      </c>
      <c r="C381" s="81">
        <v>10.5</v>
      </c>
      <c r="D381" s="33">
        <v>52</v>
      </c>
      <c r="E381" s="33" t="s">
        <v>162</v>
      </c>
      <c r="G381" s="82" t="s">
        <v>231</v>
      </c>
      <c r="H381" s="83" t="s">
        <v>151</v>
      </c>
      <c r="J381" s="79">
        <v>2203</v>
      </c>
      <c r="K381" s="33" t="s">
        <v>265</v>
      </c>
      <c r="L381" s="84">
        <f t="shared" si="5"/>
        <v>2.2299024655180353</v>
      </c>
    </row>
    <row r="382" spans="1:12" ht="18" customHeight="1" x14ac:dyDescent="0.25">
      <c r="A382" s="79">
        <v>3951</v>
      </c>
      <c r="C382" s="81">
        <v>5</v>
      </c>
      <c r="D382" s="33">
        <v>39</v>
      </c>
      <c r="E382" s="33" t="s">
        <v>162</v>
      </c>
      <c r="G382" s="82" t="s">
        <v>231</v>
      </c>
      <c r="H382" s="83" t="s">
        <v>151</v>
      </c>
      <c r="J382" s="79">
        <v>2203</v>
      </c>
      <c r="K382" s="33" t="s">
        <v>265</v>
      </c>
      <c r="L382" s="84">
        <f t="shared" si="5"/>
        <v>0.59729530326375935</v>
      </c>
    </row>
    <row r="383" spans="1:12" ht="18" customHeight="1" x14ac:dyDescent="0.25">
      <c r="A383" s="79">
        <v>3843</v>
      </c>
      <c r="C383" s="81">
        <v>5</v>
      </c>
      <c r="D383" s="33">
        <v>52</v>
      </c>
      <c r="E383" s="33" t="s">
        <v>197</v>
      </c>
      <c r="G383" s="82" t="s">
        <v>231</v>
      </c>
      <c r="H383" s="83" t="s">
        <v>151</v>
      </c>
      <c r="J383" s="92">
        <v>2202</v>
      </c>
      <c r="K383" s="33" t="s">
        <v>265</v>
      </c>
      <c r="L383" s="84">
        <f t="shared" si="5"/>
        <v>1.06185831691335</v>
      </c>
    </row>
    <row r="384" spans="1:12" ht="18" customHeight="1" x14ac:dyDescent="0.25">
      <c r="A384" s="79">
        <v>3844</v>
      </c>
      <c r="C384" s="81">
        <v>5</v>
      </c>
      <c r="D384" s="33">
        <v>37</v>
      </c>
      <c r="E384" s="33" t="s">
        <v>198</v>
      </c>
      <c r="G384" s="82" t="s">
        <v>231</v>
      </c>
      <c r="H384" s="83" t="s">
        <v>151</v>
      </c>
      <c r="J384" s="79">
        <v>2202</v>
      </c>
      <c r="K384" s="33" t="s">
        <v>265</v>
      </c>
      <c r="L384" s="84">
        <f t="shared" si="5"/>
        <v>0.53760504284555333</v>
      </c>
    </row>
    <row r="385" spans="1:12" ht="18" customHeight="1" x14ac:dyDescent="0.25">
      <c r="A385" s="79">
        <v>3914</v>
      </c>
      <c r="C385" s="81">
        <v>5</v>
      </c>
      <c r="D385" s="33">
        <v>43</v>
      </c>
      <c r="E385" s="33" t="s">
        <v>198</v>
      </c>
      <c r="G385" s="82" t="s">
        <v>231</v>
      </c>
      <c r="H385" s="83" t="s">
        <v>151</v>
      </c>
      <c r="J385" s="79">
        <v>2202</v>
      </c>
      <c r="K385" s="33" t="s">
        <v>265</v>
      </c>
      <c r="L385" s="84">
        <f t="shared" si="5"/>
        <v>0.72610060206094096</v>
      </c>
    </row>
    <row r="386" spans="1:12" ht="18" customHeight="1" x14ac:dyDescent="0.25">
      <c r="A386" s="79">
        <v>3915</v>
      </c>
      <c r="C386" s="81">
        <v>5</v>
      </c>
      <c r="D386" s="33">
        <v>40</v>
      </c>
      <c r="E386" s="33" t="s">
        <v>197</v>
      </c>
      <c r="G386" s="82" t="s">
        <v>231</v>
      </c>
      <c r="H386" s="83" t="s">
        <v>151</v>
      </c>
      <c r="J386" s="79">
        <v>2202</v>
      </c>
      <c r="K386" s="33" t="s">
        <v>265</v>
      </c>
      <c r="L386" s="84">
        <f t="shared" si="5"/>
        <v>0.62831853071795862</v>
      </c>
    </row>
    <row r="387" spans="1:12" ht="18" customHeight="1" x14ac:dyDescent="0.25">
      <c r="A387" s="79">
        <v>3916</v>
      </c>
      <c r="C387" s="81">
        <v>5</v>
      </c>
      <c r="D387" s="33">
        <v>37</v>
      </c>
      <c r="E387" s="33" t="s">
        <v>198</v>
      </c>
      <c r="G387" s="82" t="s">
        <v>231</v>
      </c>
      <c r="H387" s="83" t="s">
        <v>151</v>
      </c>
      <c r="J387" s="79">
        <v>2202</v>
      </c>
      <c r="K387" s="33" t="s">
        <v>265</v>
      </c>
      <c r="L387" s="84">
        <f t="shared" ref="L387:L450" si="6">(PI()*((D387)^2)/4)*C387/10000</f>
        <v>0.53760504284555333</v>
      </c>
    </row>
    <row r="388" spans="1:12" ht="18" customHeight="1" x14ac:dyDescent="0.25">
      <c r="A388" s="79">
        <v>3917</v>
      </c>
      <c r="C388" s="81">
        <v>5</v>
      </c>
      <c r="D388" s="33">
        <v>42</v>
      </c>
      <c r="E388" s="33" t="s">
        <v>198</v>
      </c>
      <c r="G388" s="82" t="s">
        <v>231</v>
      </c>
      <c r="H388" s="83" t="s">
        <v>151</v>
      </c>
      <c r="J388" s="79">
        <v>2202</v>
      </c>
      <c r="K388" s="33" t="s">
        <v>265</v>
      </c>
      <c r="L388" s="84">
        <f t="shared" si="6"/>
        <v>0.69272118011654937</v>
      </c>
    </row>
    <row r="389" spans="1:12" ht="18" customHeight="1" x14ac:dyDescent="0.25">
      <c r="A389" s="79">
        <v>3919</v>
      </c>
      <c r="C389" s="81">
        <v>6.5</v>
      </c>
      <c r="D389" s="33">
        <v>39</v>
      </c>
      <c r="E389" s="33" t="s">
        <v>197</v>
      </c>
      <c r="G389" s="82" t="s">
        <v>231</v>
      </c>
      <c r="H389" s="83" t="s">
        <v>151</v>
      </c>
      <c r="J389" s="79">
        <v>2202</v>
      </c>
      <c r="K389" s="33" t="s">
        <v>265</v>
      </c>
      <c r="L389" s="84">
        <f t="shared" si="6"/>
        <v>0.77648389424288722</v>
      </c>
    </row>
    <row r="390" spans="1:12" ht="18" customHeight="1" x14ac:dyDescent="0.25">
      <c r="A390" s="79">
        <v>3952</v>
      </c>
      <c r="C390" s="81">
        <v>4</v>
      </c>
      <c r="D390" s="33">
        <v>50</v>
      </c>
      <c r="E390" s="33" t="s">
        <v>198</v>
      </c>
      <c r="G390" s="82" t="s">
        <v>231</v>
      </c>
      <c r="H390" s="83" t="s">
        <v>151</v>
      </c>
      <c r="J390" s="79">
        <v>2202</v>
      </c>
      <c r="K390" s="33" t="s">
        <v>265</v>
      </c>
      <c r="L390" s="84">
        <f t="shared" si="6"/>
        <v>0.78539816339744828</v>
      </c>
    </row>
    <row r="391" spans="1:12" ht="18" customHeight="1" x14ac:dyDescent="0.25">
      <c r="A391" s="79">
        <v>3627</v>
      </c>
      <c r="B391" s="80" t="s">
        <v>150</v>
      </c>
      <c r="C391" s="81">
        <v>17.2</v>
      </c>
      <c r="D391" s="33">
        <v>54</v>
      </c>
      <c r="E391" s="33" t="s">
        <v>198</v>
      </c>
      <c r="G391" s="82" t="s">
        <v>231</v>
      </c>
      <c r="H391" s="83" t="s">
        <v>151</v>
      </c>
      <c r="J391" s="79">
        <v>8452</v>
      </c>
      <c r="K391" s="33" t="s">
        <v>270</v>
      </c>
      <c r="L391" s="84">
        <f t="shared" si="6"/>
        <v>3.9391801964831692</v>
      </c>
    </row>
    <row r="392" spans="1:12" ht="18" customHeight="1" x14ac:dyDescent="0.25">
      <c r="A392" s="79">
        <v>3628</v>
      </c>
      <c r="B392" s="80" t="s">
        <v>150</v>
      </c>
      <c r="C392" s="81">
        <v>11.8</v>
      </c>
      <c r="D392" s="33">
        <v>51</v>
      </c>
      <c r="E392" s="33" t="s">
        <v>198</v>
      </c>
      <c r="G392" s="82" t="s">
        <v>231</v>
      </c>
      <c r="H392" s="83" t="s">
        <v>151</v>
      </c>
      <c r="J392" s="79">
        <v>8452</v>
      </c>
      <c r="K392" s="33" t="s">
        <v>270</v>
      </c>
      <c r="L392" s="84">
        <f t="shared" si="6"/>
        <v>2.4105283351361804</v>
      </c>
    </row>
    <row r="393" spans="1:12" ht="18" customHeight="1" x14ac:dyDescent="0.25">
      <c r="A393" s="79">
        <v>3629</v>
      </c>
      <c r="B393" s="80" t="s">
        <v>150</v>
      </c>
      <c r="C393" s="81">
        <v>13.9</v>
      </c>
      <c r="D393" s="33">
        <v>65</v>
      </c>
      <c r="E393" s="33" t="s">
        <v>198</v>
      </c>
      <c r="G393" s="82" t="s">
        <v>231</v>
      </c>
      <c r="H393" s="83" t="s">
        <v>151</v>
      </c>
      <c r="J393" s="79">
        <v>8452</v>
      </c>
      <c r="K393" s="33" t="s">
        <v>270</v>
      </c>
      <c r="L393" s="84">
        <f t="shared" si="6"/>
        <v>4.6124470640923647</v>
      </c>
    </row>
    <row r="394" spans="1:12" ht="18" customHeight="1" x14ac:dyDescent="0.25">
      <c r="A394" s="79">
        <v>3630</v>
      </c>
      <c r="B394" s="80" t="s">
        <v>150</v>
      </c>
      <c r="C394" s="81">
        <v>13.8</v>
      </c>
      <c r="D394" s="33">
        <v>53</v>
      </c>
      <c r="E394" s="33" t="s">
        <v>198</v>
      </c>
      <c r="G394" s="82" t="s">
        <v>231</v>
      </c>
      <c r="H394" s="83" t="s">
        <v>151</v>
      </c>
      <c r="J394" s="79">
        <v>8452</v>
      </c>
      <c r="K394" s="33" t="s">
        <v>270</v>
      </c>
      <c r="L394" s="84">
        <f t="shared" si="6"/>
        <v>3.0445331485571367</v>
      </c>
    </row>
    <row r="395" spans="1:12" ht="18" customHeight="1" x14ac:dyDescent="0.25">
      <c r="A395" s="79">
        <v>3631</v>
      </c>
      <c r="B395" s="80" t="s">
        <v>150</v>
      </c>
      <c r="C395" s="81">
        <v>9.3000000000000007</v>
      </c>
      <c r="D395" s="33">
        <v>47</v>
      </c>
      <c r="E395" s="33" t="s">
        <v>198</v>
      </c>
      <c r="G395" s="82" t="s">
        <v>231</v>
      </c>
      <c r="H395" s="83" t="s">
        <v>151</v>
      </c>
      <c r="J395" s="79">
        <v>8452</v>
      </c>
      <c r="K395" s="33" t="s">
        <v>270</v>
      </c>
      <c r="L395" s="84">
        <f t="shared" si="6"/>
        <v>1.613498424938816</v>
      </c>
    </row>
    <row r="396" spans="1:12" ht="18" customHeight="1" x14ac:dyDescent="0.25">
      <c r="A396" s="79">
        <v>3632</v>
      </c>
      <c r="B396" s="80" t="s">
        <v>150</v>
      </c>
      <c r="C396" s="81">
        <v>14.2</v>
      </c>
      <c r="D396" s="33">
        <v>45</v>
      </c>
      <c r="E396" s="33" t="s">
        <v>197</v>
      </c>
      <c r="G396" s="82" t="s">
        <v>231</v>
      </c>
      <c r="H396" s="83" t="s">
        <v>151</v>
      </c>
      <c r="J396" s="79">
        <v>8452</v>
      </c>
      <c r="K396" s="33" t="s">
        <v>270</v>
      </c>
      <c r="L396" s="84">
        <f t="shared" si="6"/>
        <v>2.2584124188493626</v>
      </c>
    </row>
    <row r="397" spans="1:12" ht="18" customHeight="1" x14ac:dyDescent="0.25">
      <c r="A397" s="79">
        <v>3633</v>
      </c>
      <c r="B397" s="80" t="s">
        <v>150</v>
      </c>
      <c r="C397" s="81">
        <v>9.9</v>
      </c>
      <c r="D397" s="33">
        <v>55</v>
      </c>
      <c r="E397" s="33" t="s">
        <v>197</v>
      </c>
      <c r="G397" s="82" t="s">
        <v>231</v>
      </c>
      <c r="H397" s="83" t="s">
        <v>151</v>
      </c>
      <c r="J397" s="79">
        <v>8452</v>
      </c>
      <c r="K397" s="33" t="s">
        <v>270</v>
      </c>
      <c r="L397" s="84">
        <f t="shared" si="6"/>
        <v>2.3520711498345084</v>
      </c>
    </row>
    <row r="398" spans="1:12" ht="18" customHeight="1" x14ac:dyDescent="0.25">
      <c r="A398" s="79">
        <v>3634</v>
      </c>
      <c r="B398" s="80" t="s">
        <v>150</v>
      </c>
      <c r="C398" s="81">
        <v>11</v>
      </c>
      <c r="D398" s="33">
        <v>53</v>
      </c>
      <c r="E398" s="33" t="s">
        <v>197</v>
      </c>
      <c r="G398" s="82" t="s">
        <v>231</v>
      </c>
      <c r="H398" s="83" t="s">
        <v>151</v>
      </c>
      <c r="J398" s="79">
        <v>8452</v>
      </c>
      <c r="K398" s="33" t="s">
        <v>270</v>
      </c>
      <c r="L398" s="84">
        <f t="shared" si="6"/>
        <v>2.4268017850817758</v>
      </c>
    </row>
    <row r="399" spans="1:12" ht="18" customHeight="1" x14ac:dyDescent="0.25">
      <c r="A399" s="79">
        <v>3635</v>
      </c>
      <c r="B399" s="80" t="s">
        <v>150</v>
      </c>
      <c r="C399" s="81">
        <v>17.100000000000001</v>
      </c>
      <c r="D399" s="33">
        <v>42</v>
      </c>
      <c r="E399" s="33" t="s">
        <v>198</v>
      </c>
      <c r="G399" s="82" t="s">
        <v>231</v>
      </c>
      <c r="H399" s="83" t="s">
        <v>151</v>
      </c>
      <c r="J399" s="79">
        <v>8452</v>
      </c>
      <c r="K399" s="33" t="s">
        <v>270</v>
      </c>
      <c r="L399" s="84">
        <f t="shared" si="6"/>
        <v>2.3691064359985989</v>
      </c>
    </row>
    <row r="400" spans="1:12" ht="18" customHeight="1" x14ac:dyDescent="0.25">
      <c r="A400" s="79">
        <v>3636</v>
      </c>
      <c r="B400" s="80" t="s">
        <v>150</v>
      </c>
      <c r="C400" s="81">
        <v>8.1</v>
      </c>
      <c r="D400" s="33">
        <v>50</v>
      </c>
      <c r="E400" s="33" t="s">
        <v>198</v>
      </c>
      <c r="G400" s="82" t="s">
        <v>231</v>
      </c>
      <c r="H400" s="83" t="s">
        <v>151</v>
      </c>
      <c r="J400" s="79">
        <v>8452</v>
      </c>
      <c r="K400" s="33" t="s">
        <v>270</v>
      </c>
      <c r="L400" s="84">
        <f t="shared" si="6"/>
        <v>1.5904312808798329</v>
      </c>
    </row>
    <row r="401" spans="1:12" ht="18" customHeight="1" x14ac:dyDescent="0.25">
      <c r="A401" s="79">
        <v>3637</v>
      </c>
      <c r="B401" s="80" t="s">
        <v>150</v>
      </c>
      <c r="C401" s="81">
        <v>11.4</v>
      </c>
      <c r="D401" s="33">
        <v>51</v>
      </c>
      <c r="E401" s="33" t="s">
        <v>198</v>
      </c>
      <c r="G401" s="82" t="s">
        <v>231</v>
      </c>
      <c r="H401" s="83" t="s">
        <v>151</v>
      </c>
      <c r="J401" s="79">
        <v>8452</v>
      </c>
      <c r="K401" s="33" t="s">
        <v>270</v>
      </c>
      <c r="L401" s="84">
        <f t="shared" si="6"/>
        <v>2.3288155102163097</v>
      </c>
    </row>
    <row r="402" spans="1:12" ht="18" customHeight="1" x14ac:dyDescent="0.25">
      <c r="A402" s="79">
        <v>3638</v>
      </c>
      <c r="B402" s="80" t="s">
        <v>150</v>
      </c>
      <c r="C402" s="81">
        <v>15.6</v>
      </c>
      <c r="D402" s="33">
        <v>56</v>
      </c>
      <c r="E402" s="33" t="s">
        <v>197</v>
      </c>
      <c r="G402" s="82" t="s">
        <v>231</v>
      </c>
      <c r="H402" s="83" t="s">
        <v>151</v>
      </c>
      <c r="J402" s="79">
        <v>8452</v>
      </c>
      <c r="K402" s="33" t="s">
        <v>270</v>
      </c>
      <c r="L402" s="84">
        <f t="shared" si="6"/>
        <v>3.8422934790464605</v>
      </c>
    </row>
    <row r="403" spans="1:12" ht="18" customHeight="1" x14ac:dyDescent="0.25">
      <c r="A403" s="79">
        <v>3639</v>
      </c>
      <c r="B403" s="80" t="s">
        <v>150</v>
      </c>
      <c r="C403" s="81">
        <v>14.2</v>
      </c>
      <c r="D403" s="33">
        <v>55</v>
      </c>
      <c r="E403" s="33" t="s">
        <v>197</v>
      </c>
      <c r="G403" s="82" t="s">
        <v>231</v>
      </c>
      <c r="H403" s="83" t="s">
        <v>151</v>
      </c>
      <c r="J403" s="79">
        <v>8452</v>
      </c>
      <c r="K403" s="33" t="s">
        <v>270</v>
      </c>
      <c r="L403" s="84">
        <f t="shared" si="6"/>
        <v>3.3736778108737395</v>
      </c>
    </row>
    <row r="404" spans="1:12" ht="18" customHeight="1" x14ac:dyDescent="0.25">
      <c r="A404" s="79">
        <v>3640</v>
      </c>
      <c r="B404" s="80" t="s">
        <v>150</v>
      </c>
      <c r="C404" s="81">
        <v>17.2</v>
      </c>
      <c r="D404" s="33">
        <v>53</v>
      </c>
      <c r="E404" s="33" t="s">
        <v>198</v>
      </c>
      <c r="G404" s="82" t="s">
        <v>231</v>
      </c>
      <c r="H404" s="83" t="s">
        <v>151</v>
      </c>
      <c r="J404" s="79">
        <v>8452</v>
      </c>
      <c r="K404" s="33" t="s">
        <v>270</v>
      </c>
      <c r="L404" s="84">
        <f t="shared" si="6"/>
        <v>3.794635518491503</v>
      </c>
    </row>
    <row r="405" spans="1:12" ht="18" customHeight="1" x14ac:dyDescent="0.25">
      <c r="A405" s="79">
        <v>3641</v>
      </c>
      <c r="B405" s="80" t="s">
        <v>150</v>
      </c>
      <c r="C405" s="81">
        <v>8.8000000000000007</v>
      </c>
      <c r="D405" s="33">
        <v>49</v>
      </c>
      <c r="E405" s="33" t="s">
        <v>197</v>
      </c>
      <c r="G405" s="82" t="s">
        <v>231</v>
      </c>
      <c r="H405" s="83" t="s">
        <v>151</v>
      </c>
      <c r="J405" s="79">
        <v>8452</v>
      </c>
      <c r="K405" s="33" t="s">
        <v>270</v>
      </c>
      <c r="L405" s="84">
        <f t="shared" si="6"/>
        <v>1.6594520714792009</v>
      </c>
    </row>
    <row r="406" spans="1:12" ht="18" customHeight="1" x14ac:dyDescent="0.25">
      <c r="A406" s="79">
        <v>3642</v>
      </c>
      <c r="B406" s="80" t="s">
        <v>150</v>
      </c>
      <c r="C406" s="81">
        <v>10</v>
      </c>
      <c r="D406" s="33">
        <v>50</v>
      </c>
      <c r="E406" s="33" t="s">
        <v>197</v>
      </c>
      <c r="G406" s="82" t="s">
        <v>231</v>
      </c>
      <c r="H406" s="83" t="s">
        <v>151</v>
      </c>
      <c r="J406" s="79">
        <v>8452</v>
      </c>
      <c r="K406" s="33" t="s">
        <v>270</v>
      </c>
      <c r="L406" s="84">
        <f t="shared" si="6"/>
        <v>1.9634954084936209</v>
      </c>
    </row>
    <row r="407" spans="1:12" ht="18" customHeight="1" x14ac:dyDescent="0.25">
      <c r="A407" s="79">
        <v>3643</v>
      </c>
      <c r="B407" s="80" t="s">
        <v>150</v>
      </c>
      <c r="C407" s="81">
        <v>9.1999999999999993</v>
      </c>
      <c r="D407" s="33">
        <v>48</v>
      </c>
      <c r="E407" s="33" t="s">
        <v>197</v>
      </c>
      <c r="G407" s="82" t="s">
        <v>231</v>
      </c>
      <c r="H407" s="83" t="s">
        <v>151</v>
      </c>
      <c r="J407" s="79">
        <v>8452</v>
      </c>
      <c r="K407" s="33" t="s">
        <v>270</v>
      </c>
      <c r="L407" s="84">
        <f t="shared" si="6"/>
        <v>1.6647927789903032</v>
      </c>
    </row>
    <row r="408" spans="1:12" ht="18" customHeight="1" x14ac:dyDescent="0.25">
      <c r="A408" s="79">
        <v>3644</v>
      </c>
      <c r="B408" s="80" t="s">
        <v>150</v>
      </c>
      <c r="C408" s="81">
        <v>13.7</v>
      </c>
      <c r="D408" s="33">
        <v>51</v>
      </c>
      <c r="E408" s="33" t="s">
        <v>197</v>
      </c>
      <c r="G408" s="82" t="s">
        <v>231</v>
      </c>
      <c r="H408" s="83" t="s">
        <v>151</v>
      </c>
      <c r="J408" s="79">
        <v>8452</v>
      </c>
      <c r="K408" s="33" t="s">
        <v>270</v>
      </c>
      <c r="L408" s="84">
        <f t="shared" si="6"/>
        <v>2.798664253505565</v>
      </c>
    </row>
    <row r="409" spans="1:12" ht="18" customHeight="1" x14ac:dyDescent="0.25">
      <c r="A409" s="79">
        <v>3645</v>
      </c>
      <c r="B409" s="80" t="s">
        <v>150</v>
      </c>
      <c r="C409" s="81">
        <v>14.4</v>
      </c>
      <c r="D409" s="33">
        <v>68</v>
      </c>
      <c r="E409" s="33" t="s">
        <v>198</v>
      </c>
      <c r="G409" s="82" t="s">
        <v>231</v>
      </c>
      <c r="H409" s="83" t="s">
        <v>151</v>
      </c>
      <c r="J409" s="79">
        <v>8452</v>
      </c>
      <c r="K409" s="33" t="s">
        <v>270</v>
      </c>
      <c r="L409" s="84">
        <f t="shared" si="6"/>
        <v>5.2296207948717139</v>
      </c>
    </row>
    <row r="410" spans="1:12" ht="18" customHeight="1" x14ac:dyDescent="0.25">
      <c r="A410" s="79">
        <v>3646</v>
      </c>
      <c r="B410" s="80" t="s">
        <v>150</v>
      </c>
      <c r="C410" s="81">
        <v>14.8</v>
      </c>
      <c r="D410" s="33">
        <v>56</v>
      </c>
      <c r="E410" s="33" t="s">
        <v>198</v>
      </c>
      <c r="G410" s="82" t="s">
        <v>231</v>
      </c>
      <c r="H410" s="83" t="s">
        <v>151</v>
      </c>
      <c r="J410" s="79">
        <v>8452</v>
      </c>
      <c r="K410" s="33" t="s">
        <v>270</v>
      </c>
      <c r="L410" s="84">
        <f t="shared" si="6"/>
        <v>3.6452527878133085</v>
      </c>
    </row>
    <row r="411" spans="1:12" ht="18" customHeight="1" x14ac:dyDescent="0.25">
      <c r="A411" s="79">
        <v>3647</v>
      </c>
      <c r="B411" s="80" t="s">
        <v>150</v>
      </c>
      <c r="C411" s="81">
        <v>12</v>
      </c>
      <c r="D411" s="33">
        <v>59</v>
      </c>
      <c r="E411" s="33" t="s">
        <v>197</v>
      </c>
      <c r="G411" s="82" t="s">
        <v>231</v>
      </c>
      <c r="H411" s="83" t="s">
        <v>151</v>
      </c>
      <c r="J411" s="79">
        <v>8452</v>
      </c>
      <c r="K411" s="33" t="s">
        <v>270</v>
      </c>
      <c r="L411" s="84">
        <f t="shared" si="6"/>
        <v>3.280765208143821</v>
      </c>
    </row>
    <row r="412" spans="1:12" ht="18" customHeight="1" x14ac:dyDescent="0.25">
      <c r="A412" s="79">
        <v>3648</v>
      </c>
      <c r="B412" s="80" t="s">
        <v>150</v>
      </c>
      <c r="C412" s="81">
        <v>10.9</v>
      </c>
      <c r="D412" s="33">
        <v>51</v>
      </c>
      <c r="E412" s="33" t="s">
        <v>198</v>
      </c>
      <c r="G412" s="82" t="s">
        <v>231</v>
      </c>
      <c r="H412" s="83" t="s">
        <v>151</v>
      </c>
      <c r="J412" s="79">
        <v>8452</v>
      </c>
      <c r="K412" s="33" t="s">
        <v>270</v>
      </c>
      <c r="L412" s="84">
        <f t="shared" si="6"/>
        <v>2.2266744790664719</v>
      </c>
    </row>
    <row r="413" spans="1:12" ht="18" customHeight="1" x14ac:dyDescent="0.25">
      <c r="A413" s="79">
        <v>3649</v>
      </c>
      <c r="B413" s="80" t="s">
        <v>150</v>
      </c>
      <c r="C413" s="81">
        <v>15.1</v>
      </c>
      <c r="D413" s="33">
        <v>54</v>
      </c>
      <c r="E413" s="33" t="s">
        <v>197</v>
      </c>
      <c r="G413" s="82" t="s">
        <v>231</v>
      </c>
      <c r="H413" s="83" t="s">
        <v>151</v>
      </c>
      <c r="J413" s="79">
        <v>8452</v>
      </c>
      <c r="K413" s="33" t="s">
        <v>270</v>
      </c>
      <c r="L413" s="84">
        <f t="shared" si="6"/>
        <v>3.4582337771451077</v>
      </c>
    </row>
    <row r="414" spans="1:12" ht="18" customHeight="1" x14ac:dyDescent="0.25">
      <c r="A414" s="79">
        <v>3650</v>
      </c>
      <c r="B414" s="80" t="s">
        <v>150</v>
      </c>
      <c r="C414" s="81">
        <v>8.3000000000000007</v>
      </c>
      <c r="D414" s="33">
        <v>54</v>
      </c>
      <c r="E414" s="33" t="s">
        <v>198</v>
      </c>
      <c r="G414" s="82" t="s">
        <v>231</v>
      </c>
      <c r="H414" s="83" t="s">
        <v>151</v>
      </c>
      <c r="J414" s="79">
        <v>8452</v>
      </c>
      <c r="K414" s="33" t="s">
        <v>270</v>
      </c>
      <c r="L414" s="84">
        <f t="shared" si="6"/>
        <v>1.900883466907576</v>
      </c>
    </row>
    <row r="415" spans="1:12" ht="18" customHeight="1" x14ac:dyDescent="0.25">
      <c r="A415" s="79">
        <v>3651</v>
      </c>
      <c r="B415" s="80" t="s">
        <v>150</v>
      </c>
      <c r="C415" s="81">
        <v>11.8</v>
      </c>
      <c r="D415" s="33">
        <v>49</v>
      </c>
      <c r="E415" s="33" t="s">
        <v>198</v>
      </c>
      <c r="G415" s="82" t="s">
        <v>231</v>
      </c>
      <c r="H415" s="83" t="s">
        <v>151</v>
      </c>
      <c r="J415" s="79">
        <v>8452</v>
      </c>
      <c r="K415" s="33" t="s">
        <v>270</v>
      </c>
      <c r="L415" s="84">
        <f t="shared" si="6"/>
        <v>2.2251743685743826</v>
      </c>
    </row>
    <row r="416" spans="1:12" ht="18" customHeight="1" x14ac:dyDescent="0.25">
      <c r="A416" s="79">
        <v>3652</v>
      </c>
      <c r="B416" s="80" t="s">
        <v>150</v>
      </c>
      <c r="C416" s="81">
        <v>12.6</v>
      </c>
      <c r="D416" s="33">
        <v>48</v>
      </c>
      <c r="E416" s="33" t="s">
        <v>197</v>
      </c>
      <c r="G416" s="82" t="s">
        <v>231</v>
      </c>
      <c r="H416" s="83" t="s">
        <v>151</v>
      </c>
      <c r="J416" s="79">
        <v>8452</v>
      </c>
      <c r="K416" s="33" t="s">
        <v>270</v>
      </c>
      <c r="L416" s="84">
        <f t="shared" si="6"/>
        <v>2.2800422842693284</v>
      </c>
    </row>
    <row r="417" spans="1:12" ht="18" customHeight="1" x14ac:dyDescent="0.25">
      <c r="A417" s="79">
        <v>3653</v>
      </c>
      <c r="B417" s="80" t="s">
        <v>150</v>
      </c>
      <c r="C417" s="81">
        <v>13.4</v>
      </c>
      <c r="D417" s="33">
        <v>47</v>
      </c>
      <c r="E417" s="33" t="s">
        <v>198</v>
      </c>
      <c r="G417" s="82" t="s">
        <v>231</v>
      </c>
      <c r="H417" s="83" t="s">
        <v>151</v>
      </c>
      <c r="J417" s="79">
        <v>8452</v>
      </c>
      <c r="K417" s="33" t="s">
        <v>270</v>
      </c>
      <c r="L417" s="84">
        <f t="shared" si="6"/>
        <v>2.3248256875462512</v>
      </c>
    </row>
    <row r="418" spans="1:12" ht="18" customHeight="1" x14ac:dyDescent="0.25">
      <c r="A418" s="79">
        <v>3654</v>
      </c>
      <c r="B418" s="80" t="s">
        <v>150</v>
      </c>
      <c r="C418" s="81">
        <v>13.3</v>
      </c>
      <c r="D418" s="33">
        <v>48</v>
      </c>
      <c r="E418" s="33" t="s">
        <v>198</v>
      </c>
      <c r="G418" s="82" t="s">
        <v>231</v>
      </c>
      <c r="H418" s="83" t="s">
        <v>151</v>
      </c>
      <c r="J418" s="79">
        <v>8452</v>
      </c>
      <c r="K418" s="33" t="s">
        <v>270</v>
      </c>
      <c r="L418" s="84">
        <f t="shared" si="6"/>
        <v>2.4067113000620686</v>
      </c>
    </row>
    <row r="419" spans="1:12" ht="18" customHeight="1" x14ac:dyDescent="0.25">
      <c r="A419" s="79">
        <v>3655</v>
      </c>
      <c r="B419" s="80" t="s">
        <v>150</v>
      </c>
      <c r="C419" s="81">
        <v>16.2</v>
      </c>
      <c r="D419" s="33">
        <v>46</v>
      </c>
      <c r="E419" s="33" t="s">
        <v>198</v>
      </c>
      <c r="G419" s="82" t="s">
        <v>231</v>
      </c>
      <c r="H419" s="83" t="s">
        <v>151</v>
      </c>
      <c r="J419" s="79">
        <v>8452</v>
      </c>
      <c r="K419" s="33" t="s">
        <v>270</v>
      </c>
      <c r="L419" s="84">
        <f t="shared" si="6"/>
        <v>2.6922820722733807</v>
      </c>
    </row>
    <row r="420" spans="1:12" ht="18" customHeight="1" x14ac:dyDescent="0.25">
      <c r="A420" s="79">
        <v>3656</v>
      </c>
      <c r="B420" s="80" t="s">
        <v>150</v>
      </c>
      <c r="C420" s="81">
        <v>5.2</v>
      </c>
      <c r="D420" s="33">
        <v>38</v>
      </c>
      <c r="E420" s="33" t="s">
        <v>198</v>
      </c>
      <c r="G420" s="82" t="s">
        <v>231</v>
      </c>
      <c r="H420" s="83" t="s">
        <v>151</v>
      </c>
      <c r="J420" s="79">
        <v>8452</v>
      </c>
      <c r="K420" s="33" t="s">
        <v>270</v>
      </c>
      <c r="L420" s="84">
        <f t="shared" si="6"/>
        <v>0.58973977293187585</v>
      </c>
    </row>
    <row r="421" spans="1:12" ht="18" customHeight="1" x14ac:dyDescent="0.25">
      <c r="A421" s="79">
        <v>3657</v>
      </c>
      <c r="B421" s="80" t="s">
        <v>150</v>
      </c>
      <c r="C421" s="81">
        <v>5.6</v>
      </c>
      <c r="D421" s="33">
        <v>54</v>
      </c>
      <c r="E421" s="33" t="s">
        <v>197</v>
      </c>
      <c r="G421" s="82" t="s">
        <v>231</v>
      </c>
      <c r="H421" s="83" t="s">
        <v>151</v>
      </c>
      <c r="J421" s="79">
        <v>8452</v>
      </c>
      <c r="K421" s="33" t="s">
        <v>270</v>
      </c>
      <c r="L421" s="84">
        <f t="shared" si="6"/>
        <v>1.282523784901497</v>
      </c>
    </row>
    <row r="422" spans="1:12" ht="18" customHeight="1" x14ac:dyDescent="0.25">
      <c r="A422" s="79">
        <v>3658</v>
      </c>
      <c r="B422" s="80" t="s">
        <v>150</v>
      </c>
      <c r="C422" s="81">
        <v>6.4</v>
      </c>
      <c r="D422" s="33">
        <v>60</v>
      </c>
      <c r="E422" s="33" t="s">
        <v>197</v>
      </c>
      <c r="G422" s="82" t="s">
        <v>231</v>
      </c>
      <c r="H422" s="83" t="s">
        <v>151</v>
      </c>
      <c r="J422" s="79">
        <v>8452</v>
      </c>
      <c r="K422" s="33" t="s">
        <v>270</v>
      </c>
      <c r="L422" s="84">
        <f t="shared" si="6"/>
        <v>1.8095573684677209</v>
      </c>
    </row>
    <row r="423" spans="1:12" ht="18" customHeight="1" x14ac:dyDescent="0.25">
      <c r="A423" s="79">
        <v>3659</v>
      </c>
      <c r="B423" s="80" t="s">
        <v>150</v>
      </c>
      <c r="C423" s="81">
        <v>8.1</v>
      </c>
      <c r="D423" s="33">
        <v>61</v>
      </c>
      <c r="E423" s="33" t="s">
        <v>197</v>
      </c>
      <c r="G423" s="82" t="s">
        <v>231</v>
      </c>
      <c r="H423" s="83" t="s">
        <v>151</v>
      </c>
      <c r="J423" s="79">
        <v>8452</v>
      </c>
      <c r="K423" s="33" t="s">
        <v>270</v>
      </c>
      <c r="L423" s="84">
        <f t="shared" si="6"/>
        <v>2.3671979184615428</v>
      </c>
    </row>
    <row r="424" spans="1:12" ht="18" customHeight="1" x14ac:dyDescent="0.25">
      <c r="A424" s="79">
        <v>3660</v>
      </c>
      <c r="B424" s="80" t="s">
        <v>150</v>
      </c>
      <c r="C424" s="81">
        <v>9.6999999999999993</v>
      </c>
      <c r="D424" s="33">
        <v>47</v>
      </c>
      <c r="E424" s="33" t="s">
        <v>198</v>
      </c>
      <c r="G424" s="82" t="s">
        <v>231</v>
      </c>
      <c r="H424" s="83" t="s">
        <v>151</v>
      </c>
      <c r="J424" s="79">
        <v>8452</v>
      </c>
      <c r="K424" s="33" t="s">
        <v>270</v>
      </c>
      <c r="L424" s="84">
        <f t="shared" si="6"/>
        <v>1.6828962066566142</v>
      </c>
    </row>
    <row r="425" spans="1:12" ht="18" customHeight="1" x14ac:dyDescent="0.25">
      <c r="A425" s="79">
        <v>3661</v>
      </c>
      <c r="B425" s="80" t="s">
        <v>150</v>
      </c>
      <c r="C425" s="81">
        <v>9.6999999999999993</v>
      </c>
      <c r="D425" s="33">
        <v>37</v>
      </c>
      <c r="E425" s="33" t="s">
        <v>198</v>
      </c>
      <c r="G425" s="82" t="s">
        <v>231</v>
      </c>
      <c r="H425" s="83" t="s">
        <v>151</v>
      </c>
      <c r="J425" s="79">
        <v>8452</v>
      </c>
      <c r="K425" s="33" t="s">
        <v>270</v>
      </c>
      <c r="L425" s="84">
        <f t="shared" si="6"/>
        <v>1.0429537831203735</v>
      </c>
    </row>
    <row r="426" spans="1:12" ht="18" customHeight="1" x14ac:dyDescent="0.25">
      <c r="A426" s="79">
        <v>3662</v>
      </c>
      <c r="B426" s="80" t="s">
        <v>150</v>
      </c>
      <c r="C426" s="81">
        <v>10.3</v>
      </c>
      <c r="D426" s="33">
        <v>42</v>
      </c>
      <c r="E426" s="33" t="s">
        <v>198</v>
      </c>
      <c r="G426" s="82" t="s">
        <v>231</v>
      </c>
      <c r="H426" s="83" t="s">
        <v>151</v>
      </c>
      <c r="J426" s="79">
        <v>8452</v>
      </c>
      <c r="K426" s="33" t="s">
        <v>270</v>
      </c>
      <c r="L426" s="84">
        <f t="shared" si="6"/>
        <v>1.4270056310400918</v>
      </c>
    </row>
    <row r="427" spans="1:12" ht="18" customHeight="1" x14ac:dyDescent="0.25">
      <c r="A427" s="79">
        <v>3663</v>
      </c>
      <c r="B427" s="80" t="s">
        <v>150</v>
      </c>
      <c r="C427" s="81">
        <v>12.4</v>
      </c>
      <c r="D427" s="33">
        <v>39</v>
      </c>
      <c r="E427" s="33" t="s">
        <v>198</v>
      </c>
      <c r="G427" s="82" t="s">
        <v>231</v>
      </c>
      <c r="H427" s="83" t="s">
        <v>151</v>
      </c>
      <c r="J427" s="79">
        <v>8452</v>
      </c>
      <c r="K427" s="33" t="s">
        <v>270</v>
      </c>
      <c r="L427" s="84">
        <f t="shared" si="6"/>
        <v>1.4812923520941232</v>
      </c>
    </row>
    <row r="428" spans="1:12" ht="18" customHeight="1" x14ac:dyDescent="0.25">
      <c r="A428" s="79">
        <v>3680</v>
      </c>
      <c r="B428" s="80" t="s">
        <v>150</v>
      </c>
      <c r="C428" s="81">
        <v>14.1</v>
      </c>
      <c r="D428" s="33">
        <v>50</v>
      </c>
      <c r="E428" s="33" t="s">
        <v>198</v>
      </c>
      <c r="G428" s="82" t="s">
        <v>231</v>
      </c>
      <c r="H428" s="83" t="s">
        <v>151</v>
      </c>
      <c r="J428" s="79">
        <v>8452</v>
      </c>
      <c r="K428" s="33" t="s">
        <v>270</v>
      </c>
      <c r="L428" s="84">
        <f t="shared" si="6"/>
        <v>2.7685285259760049</v>
      </c>
    </row>
    <row r="429" spans="1:12" ht="18" customHeight="1" x14ac:dyDescent="0.25">
      <c r="A429" s="79">
        <v>3664</v>
      </c>
      <c r="B429" s="80" t="s">
        <v>201</v>
      </c>
      <c r="C429" s="81">
        <v>10.1</v>
      </c>
      <c r="D429" s="33">
        <v>51</v>
      </c>
      <c r="E429" s="33" t="s">
        <v>228</v>
      </c>
      <c r="G429" s="82" t="s">
        <v>231</v>
      </c>
      <c r="H429" s="83" t="s">
        <v>151</v>
      </c>
      <c r="J429" s="79">
        <v>8453</v>
      </c>
      <c r="K429" s="33" t="s">
        <v>270</v>
      </c>
      <c r="L429" s="84">
        <f t="shared" si="6"/>
        <v>2.0632488292267306</v>
      </c>
    </row>
    <row r="430" spans="1:12" ht="18" customHeight="1" x14ac:dyDescent="0.25">
      <c r="A430" s="79">
        <v>3665</v>
      </c>
      <c r="B430" s="80" t="s">
        <v>201</v>
      </c>
      <c r="C430" s="81">
        <v>6.2</v>
      </c>
      <c r="D430" s="33">
        <v>52</v>
      </c>
      <c r="E430" s="33" t="s">
        <v>228</v>
      </c>
      <c r="G430" s="82" t="s">
        <v>231</v>
      </c>
      <c r="H430" s="83" t="s">
        <v>151</v>
      </c>
      <c r="J430" s="79">
        <v>8453</v>
      </c>
      <c r="K430" s="33" t="s">
        <v>270</v>
      </c>
      <c r="L430" s="84">
        <f t="shared" si="6"/>
        <v>1.3167043129725542</v>
      </c>
    </row>
    <row r="431" spans="1:12" ht="18" customHeight="1" x14ac:dyDescent="0.25">
      <c r="A431" s="79">
        <v>3666</v>
      </c>
      <c r="B431" s="80" t="s">
        <v>201</v>
      </c>
      <c r="C431" s="81">
        <v>5</v>
      </c>
      <c r="D431" s="33">
        <v>37</v>
      </c>
      <c r="E431" s="33" t="s">
        <v>162</v>
      </c>
      <c r="G431" s="82" t="s">
        <v>231</v>
      </c>
      <c r="H431" s="83" t="s">
        <v>151</v>
      </c>
      <c r="J431" s="79">
        <v>8453</v>
      </c>
      <c r="K431" s="33" t="s">
        <v>270</v>
      </c>
      <c r="L431" s="84">
        <f t="shared" si="6"/>
        <v>0.53760504284555333</v>
      </c>
    </row>
    <row r="432" spans="1:12" ht="18" customHeight="1" x14ac:dyDescent="0.25">
      <c r="A432" s="79">
        <v>3667</v>
      </c>
      <c r="B432" s="80" t="s">
        <v>201</v>
      </c>
      <c r="C432" s="81">
        <v>8.1999999999999993</v>
      </c>
      <c r="D432" s="33">
        <v>56</v>
      </c>
      <c r="E432" s="33" t="s">
        <v>228</v>
      </c>
      <c r="G432" s="82" t="s">
        <v>231</v>
      </c>
      <c r="H432" s="83" t="s">
        <v>151</v>
      </c>
      <c r="J432" s="79">
        <v>8453</v>
      </c>
      <c r="K432" s="33" t="s">
        <v>270</v>
      </c>
      <c r="L432" s="84">
        <f t="shared" si="6"/>
        <v>2.019667085139806</v>
      </c>
    </row>
    <row r="433" spans="1:12" ht="18" customHeight="1" x14ac:dyDescent="0.25">
      <c r="A433" s="79">
        <v>3668</v>
      </c>
      <c r="B433" s="80" t="s">
        <v>201</v>
      </c>
      <c r="C433" s="81">
        <v>10.3</v>
      </c>
      <c r="D433" s="33">
        <v>44</v>
      </c>
      <c r="E433" s="33" t="s">
        <v>228</v>
      </c>
      <c r="G433" s="82" t="s">
        <v>231</v>
      </c>
      <c r="H433" s="83" t="s">
        <v>151</v>
      </c>
      <c r="J433" s="79">
        <v>8453</v>
      </c>
      <c r="K433" s="33" t="s">
        <v>270</v>
      </c>
      <c r="L433" s="84">
        <f t="shared" si="6"/>
        <v>1.5661467696675837</v>
      </c>
    </row>
    <row r="434" spans="1:12" ht="18" customHeight="1" x14ac:dyDescent="0.25">
      <c r="A434" s="79">
        <v>3672</v>
      </c>
      <c r="B434" s="80" t="s">
        <v>201</v>
      </c>
      <c r="C434" s="81">
        <v>4.5</v>
      </c>
      <c r="D434" s="33">
        <v>46</v>
      </c>
      <c r="E434" s="33" t="s">
        <v>162</v>
      </c>
      <c r="G434" s="82" t="s">
        <v>231</v>
      </c>
      <c r="H434" s="83" t="s">
        <v>151</v>
      </c>
      <c r="J434" s="79">
        <v>8453</v>
      </c>
      <c r="K434" s="33" t="s">
        <v>270</v>
      </c>
      <c r="L434" s="84">
        <f t="shared" si="6"/>
        <v>0.74785613118705019</v>
      </c>
    </row>
    <row r="435" spans="1:12" ht="18" customHeight="1" x14ac:dyDescent="0.25">
      <c r="A435" s="79">
        <v>3673</v>
      </c>
      <c r="B435" s="80" t="s">
        <v>201</v>
      </c>
      <c r="C435" s="81">
        <v>6.6</v>
      </c>
      <c r="D435" s="33">
        <v>48</v>
      </c>
      <c r="E435" s="33" t="s">
        <v>162</v>
      </c>
      <c r="G435" s="82" t="s">
        <v>231</v>
      </c>
      <c r="H435" s="83" t="s">
        <v>151</v>
      </c>
      <c r="J435" s="79">
        <v>8453</v>
      </c>
      <c r="K435" s="33" t="s">
        <v>270</v>
      </c>
      <c r="L435" s="84">
        <f t="shared" si="6"/>
        <v>1.1943078631886959</v>
      </c>
    </row>
    <row r="436" spans="1:12" ht="18" customHeight="1" x14ac:dyDescent="0.25">
      <c r="A436" s="79">
        <v>3674</v>
      </c>
      <c r="B436" s="80" t="s">
        <v>201</v>
      </c>
      <c r="C436" s="81">
        <v>8.9</v>
      </c>
      <c r="D436" s="33">
        <v>43</v>
      </c>
      <c r="E436" s="33" t="s">
        <v>162</v>
      </c>
      <c r="G436" s="82" t="s">
        <v>231</v>
      </c>
      <c r="H436" s="83" t="s">
        <v>151</v>
      </c>
      <c r="J436" s="79">
        <v>8453</v>
      </c>
      <c r="K436" s="33" t="s">
        <v>270</v>
      </c>
      <c r="L436" s="84">
        <f t="shared" si="6"/>
        <v>1.2924590716684747</v>
      </c>
    </row>
    <row r="437" spans="1:12" ht="18" customHeight="1" x14ac:dyDescent="0.25">
      <c r="A437" s="79">
        <v>3675</v>
      </c>
      <c r="B437" s="80" t="s">
        <v>201</v>
      </c>
      <c r="C437" s="81">
        <v>9.3000000000000007</v>
      </c>
      <c r="D437" s="33">
        <v>46</v>
      </c>
      <c r="E437" s="33" t="s">
        <v>162</v>
      </c>
      <c r="G437" s="82" t="s">
        <v>231</v>
      </c>
      <c r="H437" s="83" t="s">
        <v>151</v>
      </c>
      <c r="J437" s="79">
        <v>8453</v>
      </c>
      <c r="K437" s="33" t="s">
        <v>270</v>
      </c>
      <c r="L437" s="84">
        <f t="shared" si="6"/>
        <v>1.5455693377865707</v>
      </c>
    </row>
    <row r="438" spans="1:12" ht="18" customHeight="1" x14ac:dyDescent="0.25">
      <c r="A438" s="79">
        <v>3676</v>
      </c>
      <c r="B438" s="80" t="s">
        <v>201</v>
      </c>
      <c r="C438" s="81">
        <v>13.3</v>
      </c>
      <c r="D438" s="33">
        <v>39</v>
      </c>
      <c r="E438" s="33" t="s">
        <v>162</v>
      </c>
      <c r="G438" s="82" t="s">
        <v>231</v>
      </c>
      <c r="H438" s="83" t="s">
        <v>151</v>
      </c>
      <c r="J438" s="79">
        <v>8453</v>
      </c>
      <c r="K438" s="33" t="s">
        <v>270</v>
      </c>
      <c r="L438" s="84">
        <f t="shared" si="6"/>
        <v>1.5888055066816</v>
      </c>
    </row>
    <row r="439" spans="1:12" ht="18" customHeight="1" x14ac:dyDescent="0.25">
      <c r="A439" s="79">
        <v>3677</v>
      </c>
      <c r="B439" s="80" t="s">
        <v>201</v>
      </c>
      <c r="C439" s="81">
        <v>12.8</v>
      </c>
      <c r="D439" s="33">
        <v>38</v>
      </c>
      <c r="E439" s="33" t="s">
        <v>162</v>
      </c>
      <c r="G439" s="82" t="s">
        <v>231</v>
      </c>
      <c r="H439" s="83" t="s">
        <v>151</v>
      </c>
      <c r="J439" s="79">
        <v>8453</v>
      </c>
      <c r="K439" s="33" t="s">
        <v>270</v>
      </c>
      <c r="L439" s="84">
        <f t="shared" si="6"/>
        <v>1.4516671333707716</v>
      </c>
    </row>
    <row r="440" spans="1:12" ht="18" customHeight="1" x14ac:dyDescent="0.25">
      <c r="A440" s="79">
        <v>3678</v>
      </c>
      <c r="B440" s="80" t="s">
        <v>201</v>
      </c>
      <c r="C440" s="81">
        <v>7.2</v>
      </c>
      <c r="D440" s="33">
        <v>66</v>
      </c>
      <c r="E440" s="33" t="s">
        <v>162</v>
      </c>
      <c r="G440" s="82" t="s">
        <v>231</v>
      </c>
      <c r="H440" s="83" t="s">
        <v>151</v>
      </c>
      <c r="J440" s="79">
        <v>8453</v>
      </c>
      <c r="K440" s="33" t="s">
        <v>270</v>
      </c>
      <c r="L440" s="84">
        <f t="shared" si="6"/>
        <v>2.4632599678266853</v>
      </c>
    </row>
    <row r="441" spans="1:12" ht="18" customHeight="1" x14ac:dyDescent="0.25">
      <c r="A441" s="79">
        <v>3679</v>
      </c>
      <c r="B441" s="80" t="s">
        <v>201</v>
      </c>
      <c r="C441" s="81">
        <v>8.1</v>
      </c>
      <c r="D441" s="33">
        <v>38</v>
      </c>
      <c r="E441" s="33" t="s">
        <v>162</v>
      </c>
      <c r="G441" s="82" t="s">
        <v>231</v>
      </c>
      <c r="H441" s="83" t="s">
        <v>151</v>
      </c>
      <c r="J441" s="79">
        <v>8453</v>
      </c>
      <c r="K441" s="33" t="s">
        <v>270</v>
      </c>
      <c r="L441" s="84">
        <f t="shared" si="6"/>
        <v>0.91863310783619123</v>
      </c>
    </row>
    <row r="442" spans="1:12" ht="18" customHeight="1" x14ac:dyDescent="0.25">
      <c r="A442" s="79">
        <v>3721</v>
      </c>
      <c r="B442" s="80" t="s">
        <v>201</v>
      </c>
      <c r="C442" s="81">
        <v>5.0999999999999996</v>
      </c>
      <c r="D442" s="33">
        <v>49</v>
      </c>
      <c r="E442" s="33" t="s">
        <v>162</v>
      </c>
      <c r="G442" s="82" t="s">
        <v>231</v>
      </c>
      <c r="H442" s="83" t="s">
        <v>151</v>
      </c>
      <c r="J442" s="79">
        <v>8453</v>
      </c>
      <c r="K442" s="33" t="s">
        <v>271</v>
      </c>
      <c r="L442" s="84">
        <f t="shared" si="6"/>
        <v>0.96172790506180938</v>
      </c>
    </row>
    <row r="443" spans="1:12" ht="18" customHeight="1" x14ac:dyDescent="0.25">
      <c r="A443" s="79">
        <v>3722</v>
      </c>
      <c r="B443" s="80" t="s">
        <v>201</v>
      </c>
      <c r="C443" s="81">
        <v>7.9</v>
      </c>
      <c r="D443" s="33">
        <v>39</v>
      </c>
      <c r="E443" s="33" t="s">
        <v>162</v>
      </c>
      <c r="G443" s="82" t="s">
        <v>231</v>
      </c>
      <c r="H443" s="83" t="s">
        <v>151</v>
      </c>
      <c r="J443" s="79">
        <v>8453</v>
      </c>
      <c r="K443" s="33" t="s">
        <v>271</v>
      </c>
      <c r="L443" s="84">
        <f t="shared" si="6"/>
        <v>0.94372657915673985</v>
      </c>
    </row>
    <row r="444" spans="1:12" ht="18" customHeight="1" x14ac:dyDescent="0.25">
      <c r="A444" s="79">
        <v>3723</v>
      </c>
      <c r="B444" s="80" t="s">
        <v>201</v>
      </c>
      <c r="C444" s="81">
        <v>8.8000000000000007</v>
      </c>
      <c r="D444" s="33">
        <v>47</v>
      </c>
      <c r="E444" s="33" t="s">
        <v>162</v>
      </c>
      <c r="G444" s="82" t="s">
        <v>231</v>
      </c>
      <c r="H444" s="83" t="s">
        <v>151</v>
      </c>
      <c r="J444" s="79">
        <v>8453</v>
      </c>
      <c r="K444" s="33" t="s">
        <v>271</v>
      </c>
      <c r="L444" s="84">
        <f t="shared" si="6"/>
        <v>1.526751197791568</v>
      </c>
    </row>
    <row r="445" spans="1:12" ht="18" customHeight="1" x14ac:dyDescent="0.25">
      <c r="A445" s="79">
        <v>39078</v>
      </c>
      <c r="B445" s="80" t="s">
        <v>201</v>
      </c>
      <c r="C445" s="81">
        <v>9</v>
      </c>
      <c r="D445" s="33">
        <v>55</v>
      </c>
      <c r="E445" s="33" t="s">
        <v>162</v>
      </c>
      <c r="J445" s="79">
        <v>8336</v>
      </c>
      <c r="K445" s="33" t="s">
        <v>273</v>
      </c>
      <c r="L445" s="84">
        <f t="shared" si="6"/>
        <v>2.1382464998495534</v>
      </c>
    </row>
    <row r="446" spans="1:12" ht="18" customHeight="1" x14ac:dyDescent="0.25">
      <c r="A446" s="79">
        <v>39079</v>
      </c>
      <c r="B446" s="80" t="s">
        <v>201</v>
      </c>
      <c r="C446" s="81">
        <v>6</v>
      </c>
      <c r="D446" s="33">
        <v>61</v>
      </c>
      <c r="E446" s="33" t="s">
        <v>162</v>
      </c>
      <c r="J446" s="79">
        <v>8336</v>
      </c>
      <c r="K446" s="33" t="s">
        <v>273</v>
      </c>
      <c r="L446" s="84">
        <f t="shared" si="6"/>
        <v>1.7534799396011429</v>
      </c>
    </row>
    <row r="447" spans="1:12" ht="18" customHeight="1" x14ac:dyDescent="0.25">
      <c r="A447" s="79">
        <v>39080</v>
      </c>
      <c r="B447" s="80" t="s">
        <v>274</v>
      </c>
      <c r="C447" s="81">
        <v>2.5</v>
      </c>
      <c r="D447" s="33">
        <v>65</v>
      </c>
      <c r="E447" s="33" t="s">
        <v>138</v>
      </c>
      <c r="J447" s="79">
        <v>8338</v>
      </c>
      <c r="K447" s="33" t="s">
        <v>273</v>
      </c>
      <c r="L447" s="84">
        <f t="shared" si="6"/>
        <v>0.82957681008855466</v>
      </c>
    </row>
    <row r="448" spans="1:12" ht="18" customHeight="1" x14ac:dyDescent="0.25">
      <c r="A448" s="79">
        <v>39081</v>
      </c>
      <c r="B448" s="80" t="s">
        <v>201</v>
      </c>
      <c r="C448" s="81">
        <v>13.5</v>
      </c>
      <c r="D448" s="33">
        <v>40</v>
      </c>
      <c r="E448" s="33" t="s">
        <v>162</v>
      </c>
      <c r="J448" s="79">
        <v>8336</v>
      </c>
      <c r="K448" s="33" t="s">
        <v>275</v>
      </c>
      <c r="L448" s="84">
        <f t="shared" si="6"/>
        <v>1.6964600329384885</v>
      </c>
    </row>
    <row r="449" spans="1:12" ht="18" customHeight="1" x14ac:dyDescent="0.25">
      <c r="A449" s="79">
        <v>39082</v>
      </c>
      <c r="B449" s="80" t="s">
        <v>274</v>
      </c>
      <c r="C449" s="81">
        <v>9.8000000000000007</v>
      </c>
      <c r="D449" s="33">
        <v>54</v>
      </c>
      <c r="E449" s="33" t="s">
        <v>162</v>
      </c>
      <c r="J449" s="79">
        <v>8338</v>
      </c>
      <c r="K449" s="33" t="s">
        <v>275</v>
      </c>
      <c r="L449" s="84">
        <f t="shared" si="6"/>
        <v>2.24441662357762</v>
      </c>
    </row>
    <row r="450" spans="1:12" ht="18" customHeight="1" x14ac:dyDescent="0.25">
      <c r="A450" s="79">
        <v>39083</v>
      </c>
      <c r="B450" s="80" t="s">
        <v>201</v>
      </c>
      <c r="C450" s="81">
        <v>6.2</v>
      </c>
      <c r="D450" s="33">
        <v>40</v>
      </c>
      <c r="E450" s="33" t="s">
        <v>228</v>
      </c>
      <c r="J450" s="79">
        <v>8336</v>
      </c>
      <c r="K450" s="33" t="s">
        <v>275</v>
      </c>
      <c r="L450" s="84">
        <f t="shared" si="6"/>
        <v>0.77911497809026875</v>
      </c>
    </row>
    <row r="451" spans="1:12" ht="18" customHeight="1" x14ac:dyDescent="0.25">
      <c r="A451" s="79">
        <v>39084</v>
      </c>
      <c r="B451" s="80" t="s">
        <v>201</v>
      </c>
      <c r="C451" s="81">
        <v>4.5</v>
      </c>
      <c r="D451" s="33">
        <v>44</v>
      </c>
      <c r="E451" s="33" t="s">
        <v>162</v>
      </c>
      <c r="J451" s="79">
        <v>8336</v>
      </c>
      <c r="K451" s="33" t="s">
        <v>275</v>
      </c>
      <c r="L451" s="84">
        <f t="shared" ref="L451:L514" si="7">(PI()*((D451)^2)/4)*C451/10000</f>
        <v>0.68423887995185695</v>
      </c>
    </row>
    <row r="452" spans="1:12" ht="18" customHeight="1" x14ac:dyDescent="0.25">
      <c r="A452" s="79">
        <v>39085</v>
      </c>
      <c r="B452" s="80" t="s">
        <v>201</v>
      </c>
      <c r="C452" s="81">
        <v>4</v>
      </c>
      <c r="D452" s="33">
        <v>39</v>
      </c>
      <c r="E452" s="33" t="s">
        <v>228</v>
      </c>
      <c r="J452" s="79">
        <v>8336</v>
      </c>
      <c r="K452" s="33" t="s">
        <v>275</v>
      </c>
      <c r="L452" s="84">
        <f t="shared" si="7"/>
        <v>0.47783624261100749</v>
      </c>
    </row>
    <row r="453" spans="1:12" ht="18" customHeight="1" x14ac:dyDescent="0.25">
      <c r="A453" s="79">
        <v>39086</v>
      </c>
      <c r="B453" s="80" t="s">
        <v>274</v>
      </c>
      <c r="C453" s="81">
        <v>5</v>
      </c>
      <c r="D453" s="33">
        <v>57</v>
      </c>
      <c r="E453" s="33" t="s">
        <v>138</v>
      </c>
      <c r="J453" s="79">
        <v>8338</v>
      </c>
      <c r="K453" s="33" t="s">
        <v>275</v>
      </c>
      <c r="L453" s="84">
        <f t="shared" si="7"/>
        <v>1.2758793164391546</v>
      </c>
    </row>
    <row r="454" spans="1:12" ht="18" customHeight="1" x14ac:dyDescent="0.25">
      <c r="A454" s="79">
        <v>39087</v>
      </c>
      <c r="B454" s="80" t="s">
        <v>201</v>
      </c>
      <c r="C454" s="81">
        <v>10</v>
      </c>
      <c r="D454" s="33">
        <v>32</v>
      </c>
      <c r="E454" s="33" t="s">
        <v>162</v>
      </c>
      <c r="J454" s="79">
        <v>8336</v>
      </c>
      <c r="K454" s="33" t="s">
        <v>275</v>
      </c>
      <c r="L454" s="84">
        <f t="shared" si="7"/>
        <v>0.80424771931898709</v>
      </c>
    </row>
    <row r="455" spans="1:12" ht="18" customHeight="1" x14ac:dyDescent="0.25">
      <c r="A455" s="79">
        <v>39088</v>
      </c>
      <c r="B455" s="80" t="s">
        <v>201</v>
      </c>
      <c r="C455" s="81">
        <v>14</v>
      </c>
      <c r="D455" s="33">
        <v>36</v>
      </c>
      <c r="E455" s="33" t="s">
        <v>162</v>
      </c>
      <c r="J455" s="79">
        <v>8336</v>
      </c>
      <c r="K455" s="33" t="s">
        <v>275</v>
      </c>
      <c r="L455" s="84">
        <f t="shared" si="7"/>
        <v>1.4250264276683302</v>
      </c>
    </row>
    <row r="456" spans="1:12" ht="18" customHeight="1" x14ac:dyDescent="0.25">
      <c r="A456" s="79">
        <v>39089</v>
      </c>
      <c r="B456" s="80" t="s">
        <v>237</v>
      </c>
      <c r="C456" s="81">
        <v>11.5</v>
      </c>
      <c r="D456" s="33">
        <v>49</v>
      </c>
      <c r="E456" s="33" t="s">
        <v>162</v>
      </c>
      <c r="J456" s="79">
        <v>8337</v>
      </c>
      <c r="K456" s="33" t="s">
        <v>275</v>
      </c>
      <c r="L456" s="84">
        <f t="shared" si="7"/>
        <v>2.1686021388648644</v>
      </c>
    </row>
    <row r="457" spans="1:12" ht="18" customHeight="1" x14ac:dyDescent="0.25">
      <c r="A457" s="79">
        <v>39090</v>
      </c>
      <c r="B457" s="80" t="s">
        <v>201</v>
      </c>
      <c r="C457" s="81">
        <v>3</v>
      </c>
      <c r="D457" s="33">
        <v>39</v>
      </c>
      <c r="E457" s="33" t="s">
        <v>162</v>
      </c>
      <c r="J457" s="79">
        <v>8336</v>
      </c>
      <c r="K457" s="33" t="s">
        <v>275</v>
      </c>
      <c r="L457" s="84">
        <f t="shared" si="7"/>
        <v>0.35837718195825563</v>
      </c>
    </row>
    <row r="458" spans="1:12" ht="18" customHeight="1" x14ac:dyDescent="0.25">
      <c r="A458" s="79">
        <v>39091</v>
      </c>
      <c r="B458" s="80" t="s">
        <v>201</v>
      </c>
      <c r="C458" s="81">
        <v>9</v>
      </c>
      <c r="D458" s="33">
        <v>33</v>
      </c>
      <c r="E458" s="33" t="s">
        <v>162</v>
      </c>
      <c r="J458" s="79">
        <v>8336</v>
      </c>
      <c r="K458" s="33" t="s">
        <v>275</v>
      </c>
      <c r="L458" s="84">
        <f t="shared" si="7"/>
        <v>0.76976873994583916</v>
      </c>
    </row>
    <row r="459" spans="1:12" ht="18" customHeight="1" x14ac:dyDescent="0.25">
      <c r="A459" s="79">
        <v>39092</v>
      </c>
      <c r="B459" s="80" t="s">
        <v>201</v>
      </c>
      <c r="C459" s="81">
        <v>3.9</v>
      </c>
      <c r="D459" s="33">
        <v>43</v>
      </c>
      <c r="E459" s="33" t="s">
        <v>228</v>
      </c>
      <c r="J459" s="79">
        <v>8336</v>
      </c>
      <c r="K459" s="33" t="s">
        <v>275</v>
      </c>
      <c r="L459" s="84">
        <f t="shared" si="7"/>
        <v>0.56635846960753389</v>
      </c>
    </row>
    <row r="460" spans="1:12" ht="18" customHeight="1" x14ac:dyDescent="0.25">
      <c r="A460" s="79">
        <v>39093</v>
      </c>
      <c r="B460" s="80" t="s">
        <v>274</v>
      </c>
      <c r="C460" s="81">
        <v>9.6999999999999993</v>
      </c>
      <c r="D460" s="33">
        <v>57</v>
      </c>
      <c r="E460" s="33" t="s">
        <v>138</v>
      </c>
      <c r="J460" s="79">
        <v>8338</v>
      </c>
      <c r="K460" s="33" t="s">
        <v>275</v>
      </c>
      <c r="L460" s="84">
        <f t="shared" si="7"/>
        <v>2.47520587389196</v>
      </c>
    </row>
    <row r="461" spans="1:12" ht="18" customHeight="1" x14ac:dyDescent="0.25">
      <c r="A461" s="79">
        <v>39094</v>
      </c>
      <c r="B461" s="80" t="s">
        <v>274</v>
      </c>
      <c r="C461" s="81">
        <v>10.5</v>
      </c>
      <c r="D461" s="33">
        <v>50</v>
      </c>
      <c r="E461" s="33" t="s">
        <v>138</v>
      </c>
      <c r="J461" s="79">
        <v>8338</v>
      </c>
      <c r="K461" s="33" t="s">
        <v>275</v>
      </c>
      <c r="L461" s="84">
        <f t="shared" si="7"/>
        <v>2.0616701789183018</v>
      </c>
    </row>
    <row r="462" spans="1:12" ht="18" customHeight="1" x14ac:dyDescent="0.25">
      <c r="A462" s="79">
        <v>39095</v>
      </c>
      <c r="B462" s="80" t="s">
        <v>237</v>
      </c>
      <c r="C462" s="81">
        <v>12</v>
      </c>
      <c r="D462" s="33">
        <v>43</v>
      </c>
      <c r="E462" s="33" t="s">
        <v>138</v>
      </c>
      <c r="J462" s="79">
        <v>8337</v>
      </c>
      <c r="K462" s="33" t="s">
        <v>275</v>
      </c>
      <c r="L462" s="84">
        <f t="shared" si="7"/>
        <v>1.7426414449462579</v>
      </c>
    </row>
    <row r="463" spans="1:12" ht="18" customHeight="1" x14ac:dyDescent="0.25">
      <c r="A463" s="79">
        <v>39096</v>
      </c>
      <c r="B463" s="80" t="s">
        <v>237</v>
      </c>
      <c r="C463" s="81">
        <v>11.5</v>
      </c>
      <c r="D463" s="33">
        <v>44</v>
      </c>
      <c r="E463" s="33" t="s">
        <v>138</v>
      </c>
      <c r="J463" s="79">
        <v>8337</v>
      </c>
      <c r="K463" s="33" t="s">
        <v>275</v>
      </c>
      <c r="L463" s="84">
        <f t="shared" si="7"/>
        <v>1.748610470988079</v>
      </c>
    </row>
    <row r="464" spans="1:12" ht="18" customHeight="1" x14ac:dyDescent="0.25">
      <c r="A464" s="79">
        <v>39097</v>
      </c>
      <c r="B464" s="80" t="s">
        <v>239</v>
      </c>
      <c r="C464" s="81">
        <v>9</v>
      </c>
      <c r="D464" s="33">
        <v>66</v>
      </c>
      <c r="E464" s="33" t="s">
        <v>138</v>
      </c>
      <c r="J464" s="79">
        <v>8339</v>
      </c>
      <c r="K464" s="33" t="s">
        <v>275</v>
      </c>
      <c r="L464" s="84">
        <f t="shared" si="7"/>
        <v>3.0790749597833567</v>
      </c>
    </row>
    <row r="465" spans="1:12" ht="18" customHeight="1" x14ac:dyDescent="0.25">
      <c r="A465" s="79">
        <v>39098</v>
      </c>
      <c r="B465" s="80" t="s">
        <v>237</v>
      </c>
      <c r="C465" s="81">
        <v>11.5</v>
      </c>
      <c r="D465" s="33">
        <v>44</v>
      </c>
      <c r="E465" s="33" t="s">
        <v>162</v>
      </c>
      <c r="J465" s="79">
        <v>8337</v>
      </c>
      <c r="K465" s="33" t="s">
        <v>275</v>
      </c>
      <c r="L465" s="84">
        <f t="shared" si="7"/>
        <v>1.748610470988079</v>
      </c>
    </row>
    <row r="466" spans="1:12" ht="18" customHeight="1" x14ac:dyDescent="0.25">
      <c r="A466" s="79">
        <v>39099</v>
      </c>
      <c r="B466" s="80" t="s">
        <v>237</v>
      </c>
      <c r="C466" s="81">
        <v>10</v>
      </c>
      <c r="D466" s="33">
        <v>45</v>
      </c>
      <c r="E466" s="33" t="s">
        <v>162</v>
      </c>
      <c r="J466" s="79">
        <v>8337</v>
      </c>
      <c r="K466" s="33" t="s">
        <v>275</v>
      </c>
      <c r="L466" s="84">
        <f t="shared" si="7"/>
        <v>1.5904312808798329</v>
      </c>
    </row>
    <row r="467" spans="1:12" ht="18" customHeight="1" x14ac:dyDescent="0.25">
      <c r="A467" s="79">
        <v>39100</v>
      </c>
      <c r="B467" s="80" t="s">
        <v>237</v>
      </c>
      <c r="C467" s="81">
        <v>10.7</v>
      </c>
      <c r="D467" s="33">
        <v>40</v>
      </c>
      <c r="E467" s="33" t="s">
        <v>162</v>
      </c>
      <c r="J467" s="79">
        <v>8337</v>
      </c>
      <c r="K467" s="33" t="s">
        <v>275</v>
      </c>
      <c r="L467" s="84">
        <f t="shared" si="7"/>
        <v>1.3446016557364313</v>
      </c>
    </row>
    <row r="468" spans="1:12" ht="18" customHeight="1" x14ac:dyDescent="0.25">
      <c r="A468" s="79">
        <v>39101</v>
      </c>
      <c r="B468" s="80" t="s">
        <v>237</v>
      </c>
      <c r="C468" s="81">
        <v>9</v>
      </c>
      <c r="D468" s="33">
        <v>41</v>
      </c>
      <c r="E468" s="33" t="s">
        <v>138</v>
      </c>
      <c r="J468" s="79">
        <v>8337</v>
      </c>
      <c r="K468" s="33" t="s">
        <v>275</v>
      </c>
      <c r="L468" s="84">
        <f t="shared" si="7"/>
        <v>1.1882288814039994</v>
      </c>
    </row>
    <row r="469" spans="1:12" ht="18" customHeight="1" x14ac:dyDescent="0.25">
      <c r="A469" s="79">
        <v>39102</v>
      </c>
      <c r="B469" s="80" t="s">
        <v>237</v>
      </c>
      <c r="C469" s="81">
        <v>11</v>
      </c>
      <c r="D469" s="33">
        <v>45</v>
      </c>
      <c r="E469" s="33" t="s">
        <v>162</v>
      </c>
      <c r="J469" s="79">
        <v>8337</v>
      </c>
      <c r="K469" s="33" t="s">
        <v>275</v>
      </c>
      <c r="L469" s="84">
        <f t="shared" si="7"/>
        <v>1.7494744089678158</v>
      </c>
    </row>
    <row r="470" spans="1:12" ht="18" customHeight="1" x14ac:dyDescent="0.25">
      <c r="A470" s="79">
        <v>39103</v>
      </c>
      <c r="B470" s="80" t="s">
        <v>237</v>
      </c>
      <c r="C470" s="81">
        <v>12.5</v>
      </c>
      <c r="D470" s="33">
        <v>44</v>
      </c>
      <c r="E470" s="33" t="s">
        <v>162</v>
      </c>
      <c r="J470" s="79">
        <v>8337</v>
      </c>
      <c r="K470" s="33" t="s">
        <v>275</v>
      </c>
      <c r="L470" s="84">
        <f t="shared" si="7"/>
        <v>1.900663555421825</v>
      </c>
    </row>
    <row r="471" spans="1:12" ht="18" customHeight="1" x14ac:dyDescent="0.25">
      <c r="A471" s="79">
        <v>39104</v>
      </c>
      <c r="B471" s="80" t="s">
        <v>201</v>
      </c>
      <c r="C471" s="81">
        <v>7.5</v>
      </c>
      <c r="D471" s="33">
        <v>32</v>
      </c>
      <c r="E471" s="33" t="s">
        <v>162</v>
      </c>
      <c r="J471" s="79">
        <v>8336</v>
      </c>
      <c r="K471" s="33" t="s">
        <v>275</v>
      </c>
      <c r="L471" s="84">
        <f t="shared" si="7"/>
        <v>0.60318578948924029</v>
      </c>
    </row>
    <row r="472" spans="1:12" ht="18" customHeight="1" x14ac:dyDescent="0.25">
      <c r="A472" s="79">
        <v>39105</v>
      </c>
      <c r="B472" s="80" t="s">
        <v>274</v>
      </c>
      <c r="C472" s="81">
        <v>10</v>
      </c>
      <c r="D472" s="33">
        <v>56</v>
      </c>
      <c r="E472" s="33" t="s">
        <v>162</v>
      </c>
      <c r="J472" s="79">
        <v>8338</v>
      </c>
      <c r="K472" s="33" t="s">
        <v>275</v>
      </c>
      <c r="L472" s="84">
        <f t="shared" si="7"/>
        <v>2.4630086404143978</v>
      </c>
    </row>
    <row r="473" spans="1:12" ht="18" customHeight="1" x14ac:dyDescent="0.25">
      <c r="A473" s="79">
        <v>39106</v>
      </c>
      <c r="B473" s="80" t="s">
        <v>201</v>
      </c>
      <c r="C473" s="81">
        <v>13</v>
      </c>
      <c r="D473" s="33">
        <v>40</v>
      </c>
      <c r="E473" s="33" t="s">
        <v>162</v>
      </c>
      <c r="J473" s="79">
        <v>8336</v>
      </c>
      <c r="K473" s="33" t="s">
        <v>276</v>
      </c>
      <c r="L473" s="84">
        <f t="shared" si="7"/>
        <v>1.6336281798666925</v>
      </c>
    </row>
    <row r="474" spans="1:12" ht="18" customHeight="1" x14ac:dyDescent="0.25">
      <c r="A474" s="79">
        <v>39107</v>
      </c>
      <c r="B474" s="80" t="s">
        <v>201</v>
      </c>
      <c r="C474" s="81">
        <v>10</v>
      </c>
      <c r="D474" s="33">
        <v>40</v>
      </c>
      <c r="E474" s="33" t="s">
        <v>162</v>
      </c>
      <c r="J474" s="79">
        <v>8336</v>
      </c>
      <c r="K474" s="33" t="s">
        <v>276</v>
      </c>
      <c r="L474" s="84">
        <f t="shared" si="7"/>
        <v>1.2566370614359172</v>
      </c>
    </row>
    <row r="475" spans="1:12" ht="18" customHeight="1" x14ac:dyDescent="0.25">
      <c r="A475" s="79">
        <v>39108</v>
      </c>
      <c r="B475" s="80" t="s">
        <v>201</v>
      </c>
      <c r="C475" s="81">
        <v>7</v>
      </c>
      <c r="D475" s="33">
        <v>46</v>
      </c>
      <c r="E475" s="33" t="s">
        <v>162</v>
      </c>
      <c r="J475" s="79">
        <v>8336</v>
      </c>
      <c r="K475" s="33" t="s">
        <v>276</v>
      </c>
      <c r="L475" s="84">
        <f t="shared" si="7"/>
        <v>1.1633317596243002</v>
      </c>
    </row>
    <row r="476" spans="1:12" ht="18" customHeight="1" x14ac:dyDescent="0.25">
      <c r="A476" s="79">
        <v>39109</v>
      </c>
      <c r="B476" s="80" t="s">
        <v>201</v>
      </c>
      <c r="C476" s="81">
        <v>3.5</v>
      </c>
      <c r="D476" s="33">
        <v>50</v>
      </c>
      <c r="E476" s="33" t="s">
        <v>162</v>
      </c>
      <c r="J476" s="79">
        <v>8336</v>
      </c>
      <c r="K476" s="33" t="s">
        <v>276</v>
      </c>
      <c r="L476" s="84">
        <f t="shared" si="7"/>
        <v>0.68722339297276724</v>
      </c>
    </row>
    <row r="477" spans="1:12" ht="18" customHeight="1" x14ac:dyDescent="0.25">
      <c r="A477" s="79">
        <v>39110</v>
      </c>
      <c r="B477" s="80" t="s">
        <v>201</v>
      </c>
      <c r="C477" s="81">
        <v>10</v>
      </c>
      <c r="D477" s="33">
        <v>56</v>
      </c>
      <c r="E477" s="33" t="s">
        <v>162</v>
      </c>
      <c r="J477" s="79">
        <v>8336</v>
      </c>
      <c r="K477" s="33" t="s">
        <v>276</v>
      </c>
      <c r="L477" s="84">
        <f t="shared" si="7"/>
        <v>2.4630086404143978</v>
      </c>
    </row>
    <row r="478" spans="1:12" ht="18" customHeight="1" x14ac:dyDescent="0.25">
      <c r="A478" s="79">
        <v>39111</v>
      </c>
      <c r="B478" s="80" t="s">
        <v>239</v>
      </c>
      <c r="C478" s="81">
        <v>9.1999999999999993</v>
      </c>
      <c r="D478" s="33">
        <v>70</v>
      </c>
      <c r="E478" s="33" t="s">
        <v>138</v>
      </c>
      <c r="J478" s="79">
        <v>8339</v>
      </c>
      <c r="K478" s="33" t="s">
        <v>276</v>
      </c>
      <c r="L478" s="84">
        <f t="shared" si="7"/>
        <v>3.5405749205956965</v>
      </c>
    </row>
    <row r="479" spans="1:12" ht="18" customHeight="1" x14ac:dyDescent="0.25">
      <c r="A479" s="79">
        <v>39112</v>
      </c>
      <c r="B479" s="80" t="s">
        <v>201</v>
      </c>
      <c r="C479" s="81">
        <v>12</v>
      </c>
      <c r="D479" s="33">
        <v>44</v>
      </c>
      <c r="E479" s="33" t="s">
        <v>162</v>
      </c>
      <c r="J479" s="79">
        <v>8336</v>
      </c>
      <c r="K479" s="33" t="s">
        <v>276</v>
      </c>
      <c r="L479" s="84">
        <f t="shared" si="7"/>
        <v>1.8246370132049521</v>
      </c>
    </row>
    <row r="480" spans="1:12" ht="18" customHeight="1" x14ac:dyDescent="0.25">
      <c r="A480" s="79">
        <v>39113</v>
      </c>
      <c r="B480" s="80" t="s">
        <v>201</v>
      </c>
      <c r="C480" s="81">
        <v>8.5</v>
      </c>
      <c r="D480" s="33">
        <v>37</v>
      </c>
      <c r="E480" s="33" t="s">
        <v>162</v>
      </c>
      <c r="J480" s="79">
        <v>8336</v>
      </c>
      <c r="K480" s="33" t="s">
        <v>276</v>
      </c>
      <c r="L480" s="84">
        <f t="shared" si="7"/>
        <v>0.91392857283744067</v>
      </c>
    </row>
    <row r="481" spans="1:12" ht="18" customHeight="1" x14ac:dyDescent="0.25">
      <c r="A481" s="79">
        <v>39114</v>
      </c>
      <c r="B481" s="80" t="s">
        <v>201</v>
      </c>
      <c r="C481" s="81">
        <v>8</v>
      </c>
      <c r="D481" s="33">
        <v>40</v>
      </c>
      <c r="E481" s="33" t="s">
        <v>162</v>
      </c>
      <c r="J481" s="79">
        <v>8336</v>
      </c>
      <c r="K481" s="33" t="s">
        <v>276</v>
      </c>
      <c r="L481" s="84">
        <f t="shared" si="7"/>
        <v>1.0053096491487339</v>
      </c>
    </row>
    <row r="482" spans="1:12" ht="18" customHeight="1" x14ac:dyDescent="0.25">
      <c r="A482" s="79">
        <v>39115</v>
      </c>
      <c r="B482" s="80" t="s">
        <v>237</v>
      </c>
      <c r="C482" s="81">
        <v>11.5</v>
      </c>
      <c r="D482" s="33">
        <v>47</v>
      </c>
      <c r="E482" s="33" t="s">
        <v>162</v>
      </c>
      <c r="J482" s="79">
        <v>8337</v>
      </c>
      <c r="K482" s="33" t="s">
        <v>275</v>
      </c>
      <c r="L482" s="84">
        <f t="shared" si="7"/>
        <v>1.995186224386708</v>
      </c>
    </row>
    <row r="483" spans="1:12" ht="18" customHeight="1" x14ac:dyDescent="0.25">
      <c r="A483" s="79">
        <v>39116</v>
      </c>
      <c r="B483" s="80" t="s">
        <v>274</v>
      </c>
      <c r="C483" s="81">
        <v>10</v>
      </c>
      <c r="D483" s="33">
        <v>53</v>
      </c>
      <c r="E483" s="33" t="s">
        <v>162</v>
      </c>
      <c r="J483" s="79">
        <v>8338</v>
      </c>
      <c r="K483" s="33" t="s">
        <v>275</v>
      </c>
      <c r="L483" s="84">
        <f t="shared" si="7"/>
        <v>2.2061834409834322</v>
      </c>
    </row>
    <row r="484" spans="1:12" ht="18" customHeight="1" x14ac:dyDescent="0.25">
      <c r="A484" s="79">
        <v>39117</v>
      </c>
      <c r="B484" s="80" t="s">
        <v>201</v>
      </c>
      <c r="C484" s="81">
        <v>10</v>
      </c>
      <c r="D484" s="33">
        <v>32</v>
      </c>
      <c r="E484" s="33" t="s">
        <v>162</v>
      </c>
      <c r="J484" s="79">
        <v>8336</v>
      </c>
      <c r="K484" s="33" t="s">
        <v>275</v>
      </c>
      <c r="L484" s="84">
        <f t="shared" si="7"/>
        <v>0.80424771931898709</v>
      </c>
    </row>
    <row r="485" spans="1:12" ht="18" customHeight="1" x14ac:dyDescent="0.25">
      <c r="A485" s="79">
        <v>39118</v>
      </c>
      <c r="B485" s="80" t="s">
        <v>201</v>
      </c>
      <c r="C485" s="81">
        <v>9.5</v>
      </c>
      <c r="D485" s="33">
        <v>41</v>
      </c>
      <c r="E485" s="33" t="s">
        <v>162</v>
      </c>
      <c r="J485" s="79">
        <v>8336</v>
      </c>
      <c r="K485" s="33" t="s">
        <v>275</v>
      </c>
      <c r="L485" s="84">
        <f t="shared" si="7"/>
        <v>1.2542415970375551</v>
      </c>
    </row>
    <row r="486" spans="1:12" ht="18" customHeight="1" x14ac:dyDescent="0.25">
      <c r="A486" s="79">
        <v>39119</v>
      </c>
      <c r="B486" s="80" t="s">
        <v>274</v>
      </c>
      <c r="C486" s="81">
        <v>10</v>
      </c>
      <c r="D486" s="33">
        <v>53</v>
      </c>
      <c r="E486" s="33" t="s">
        <v>162</v>
      </c>
      <c r="J486" s="79">
        <v>8338</v>
      </c>
      <c r="K486" s="33" t="s">
        <v>275</v>
      </c>
      <c r="L486" s="84">
        <f t="shared" si="7"/>
        <v>2.2061834409834322</v>
      </c>
    </row>
    <row r="487" spans="1:12" ht="18" customHeight="1" x14ac:dyDescent="0.25">
      <c r="A487" s="79">
        <v>39120</v>
      </c>
      <c r="B487" s="80" t="s">
        <v>237</v>
      </c>
      <c r="C487" s="81">
        <v>15.5</v>
      </c>
      <c r="D487" s="33">
        <v>43</v>
      </c>
      <c r="E487" s="33" t="s">
        <v>162</v>
      </c>
      <c r="J487" s="79">
        <v>8337</v>
      </c>
      <c r="K487" s="33" t="s">
        <v>275</v>
      </c>
      <c r="L487" s="84">
        <f t="shared" si="7"/>
        <v>2.2509118663889165</v>
      </c>
    </row>
    <row r="488" spans="1:12" ht="18" customHeight="1" x14ac:dyDescent="0.25">
      <c r="A488" s="79">
        <v>39121</v>
      </c>
      <c r="B488" s="80" t="s">
        <v>201</v>
      </c>
      <c r="C488" s="81">
        <v>9</v>
      </c>
      <c r="D488" s="33">
        <v>33</v>
      </c>
      <c r="E488" s="33" t="s">
        <v>162</v>
      </c>
      <c r="J488" s="79">
        <v>8336</v>
      </c>
      <c r="K488" s="33" t="s">
        <v>275</v>
      </c>
      <c r="L488" s="84">
        <f t="shared" si="7"/>
        <v>0.76976873994583916</v>
      </c>
    </row>
    <row r="489" spans="1:12" ht="18" customHeight="1" x14ac:dyDescent="0.25">
      <c r="A489" s="79">
        <v>39122</v>
      </c>
      <c r="B489" s="80" t="s">
        <v>201</v>
      </c>
      <c r="C489" s="81">
        <v>5</v>
      </c>
      <c r="D489" s="33">
        <v>37</v>
      </c>
      <c r="E489" s="33" t="s">
        <v>162</v>
      </c>
      <c r="J489" s="79">
        <v>8336</v>
      </c>
      <c r="K489" s="33" t="s">
        <v>275</v>
      </c>
      <c r="L489" s="84">
        <f t="shared" si="7"/>
        <v>0.53760504284555333</v>
      </c>
    </row>
    <row r="490" spans="1:12" ht="18" customHeight="1" x14ac:dyDescent="0.25">
      <c r="A490" s="79">
        <v>39123</v>
      </c>
      <c r="B490" s="80" t="s">
        <v>201</v>
      </c>
      <c r="C490" s="81">
        <v>13</v>
      </c>
      <c r="D490" s="33">
        <v>47</v>
      </c>
      <c r="E490" s="33" t="s">
        <v>162</v>
      </c>
      <c r="J490" s="79">
        <v>8336</v>
      </c>
      <c r="K490" s="33" t="s">
        <v>275</v>
      </c>
      <c r="L490" s="84">
        <f t="shared" si="7"/>
        <v>2.2554279058284523</v>
      </c>
    </row>
    <row r="491" spans="1:12" ht="18" customHeight="1" x14ac:dyDescent="0.25">
      <c r="A491" s="79">
        <v>39124</v>
      </c>
      <c r="B491" s="80" t="s">
        <v>201</v>
      </c>
      <c r="C491" s="81">
        <v>9.1999999999999993</v>
      </c>
      <c r="D491" s="33">
        <v>51</v>
      </c>
      <c r="E491" s="33" t="s">
        <v>162</v>
      </c>
      <c r="J491" s="79">
        <v>8336</v>
      </c>
      <c r="K491" s="33" t="s">
        <v>277</v>
      </c>
      <c r="L491" s="84">
        <f t="shared" si="7"/>
        <v>1.8793949731570216</v>
      </c>
    </row>
    <row r="492" spans="1:12" ht="18" customHeight="1" x14ac:dyDescent="0.25">
      <c r="A492" s="79">
        <v>39125</v>
      </c>
      <c r="B492" s="80" t="s">
        <v>201</v>
      </c>
      <c r="C492" s="81">
        <v>11</v>
      </c>
      <c r="D492" s="33">
        <v>49</v>
      </c>
      <c r="E492" s="33" t="s">
        <v>162</v>
      </c>
      <c r="J492" s="79">
        <v>8336</v>
      </c>
      <c r="K492" s="33" t="s">
        <v>277</v>
      </c>
      <c r="L492" s="84">
        <f t="shared" si="7"/>
        <v>2.074315089349001</v>
      </c>
    </row>
    <row r="493" spans="1:12" ht="18" customHeight="1" x14ac:dyDescent="0.25">
      <c r="A493" s="79">
        <v>39126</v>
      </c>
      <c r="B493" s="80" t="s">
        <v>201</v>
      </c>
      <c r="C493" s="81">
        <v>10.5</v>
      </c>
      <c r="D493" s="33">
        <v>43</v>
      </c>
      <c r="E493" s="33" t="s">
        <v>228</v>
      </c>
      <c r="J493" s="79">
        <v>8336</v>
      </c>
      <c r="K493" s="33" t="s">
        <v>277</v>
      </c>
      <c r="L493" s="84">
        <f t="shared" si="7"/>
        <v>1.5248112643279759</v>
      </c>
    </row>
    <row r="494" spans="1:12" ht="18" customHeight="1" x14ac:dyDescent="0.25">
      <c r="A494" s="79">
        <v>39127</v>
      </c>
      <c r="B494" s="80" t="s">
        <v>274</v>
      </c>
      <c r="C494" s="81">
        <v>10</v>
      </c>
      <c r="D494" s="33">
        <v>52</v>
      </c>
      <c r="E494" s="33" t="s">
        <v>162</v>
      </c>
      <c r="J494" s="79">
        <v>8338</v>
      </c>
      <c r="K494" s="33" t="s">
        <v>277</v>
      </c>
      <c r="L494" s="84">
        <f t="shared" si="7"/>
        <v>2.1237166338267</v>
      </c>
    </row>
    <row r="495" spans="1:12" ht="18" customHeight="1" x14ac:dyDescent="0.25">
      <c r="A495" s="79">
        <v>39128</v>
      </c>
      <c r="B495" s="80" t="s">
        <v>237</v>
      </c>
      <c r="C495" s="81">
        <v>12.5</v>
      </c>
      <c r="D495" s="33">
        <v>43</v>
      </c>
      <c r="E495" s="33" t="s">
        <v>162</v>
      </c>
      <c r="J495" s="79">
        <v>8337</v>
      </c>
      <c r="K495" s="33" t="s">
        <v>277</v>
      </c>
      <c r="L495" s="84">
        <f t="shared" si="7"/>
        <v>1.8152515051523521</v>
      </c>
    </row>
    <row r="496" spans="1:12" ht="18" customHeight="1" x14ac:dyDescent="0.25">
      <c r="A496" s="79">
        <v>39129</v>
      </c>
      <c r="B496" s="80" t="s">
        <v>201</v>
      </c>
      <c r="C496" s="81">
        <v>7</v>
      </c>
      <c r="D496" s="33">
        <v>40</v>
      </c>
      <c r="E496" s="33" t="s">
        <v>228</v>
      </c>
      <c r="J496" s="79">
        <v>8336</v>
      </c>
      <c r="K496" s="33" t="s">
        <v>277</v>
      </c>
      <c r="L496" s="84">
        <f t="shared" si="7"/>
        <v>0.87964594300514221</v>
      </c>
    </row>
    <row r="497" spans="1:12" ht="18" customHeight="1" x14ac:dyDescent="0.25">
      <c r="A497" s="79">
        <v>39130</v>
      </c>
      <c r="B497" s="80" t="s">
        <v>201</v>
      </c>
      <c r="C497" s="81">
        <v>7</v>
      </c>
      <c r="D497" s="33">
        <v>46</v>
      </c>
      <c r="E497" s="33" t="s">
        <v>162</v>
      </c>
      <c r="J497" s="79">
        <v>8336</v>
      </c>
      <c r="K497" s="33" t="s">
        <v>277</v>
      </c>
      <c r="L497" s="84">
        <f t="shared" si="7"/>
        <v>1.1633317596243002</v>
      </c>
    </row>
    <row r="498" spans="1:12" ht="18" customHeight="1" x14ac:dyDescent="0.25">
      <c r="A498" s="79">
        <v>39131</v>
      </c>
      <c r="B498" s="80" t="s">
        <v>201</v>
      </c>
      <c r="C498" s="81">
        <v>6.6</v>
      </c>
      <c r="D498" s="33">
        <v>47</v>
      </c>
      <c r="E498" s="33" t="s">
        <v>228</v>
      </c>
      <c r="J498" s="79">
        <v>8336</v>
      </c>
      <c r="K498" s="33" t="s">
        <v>277</v>
      </c>
      <c r="L498" s="84">
        <f t="shared" si="7"/>
        <v>1.1450633983436758</v>
      </c>
    </row>
    <row r="499" spans="1:12" ht="18" customHeight="1" x14ac:dyDescent="0.25">
      <c r="A499" s="79">
        <v>39132</v>
      </c>
      <c r="B499" s="80" t="s">
        <v>201</v>
      </c>
      <c r="C499" s="81">
        <v>6</v>
      </c>
      <c r="D499" s="33">
        <v>39</v>
      </c>
      <c r="E499" s="33" t="s">
        <v>162</v>
      </c>
      <c r="J499" s="79">
        <v>8336</v>
      </c>
      <c r="K499" s="33" t="s">
        <v>277</v>
      </c>
      <c r="L499" s="84">
        <f t="shared" si="7"/>
        <v>0.71675436391651126</v>
      </c>
    </row>
    <row r="500" spans="1:12" ht="18" customHeight="1" x14ac:dyDescent="0.25">
      <c r="A500" s="79">
        <v>39133</v>
      </c>
      <c r="B500" s="80" t="s">
        <v>201</v>
      </c>
      <c r="C500" s="81">
        <v>8</v>
      </c>
      <c r="D500" s="33">
        <v>42</v>
      </c>
      <c r="E500" s="33" t="s">
        <v>162</v>
      </c>
      <c r="J500" s="79">
        <v>8336</v>
      </c>
      <c r="K500" s="33" t="s">
        <v>277</v>
      </c>
      <c r="L500" s="84">
        <f t="shared" si="7"/>
        <v>1.108353888186479</v>
      </c>
    </row>
    <row r="501" spans="1:12" ht="18" customHeight="1" x14ac:dyDescent="0.25">
      <c r="A501" s="79">
        <v>39134</v>
      </c>
      <c r="B501" s="80" t="s">
        <v>274</v>
      </c>
      <c r="C501" s="81">
        <v>9.8000000000000007</v>
      </c>
      <c r="D501" s="33">
        <v>52</v>
      </c>
      <c r="E501" s="33" t="s">
        <v>162</v>
      </c>
      <c r="J501" s="79">
        <v>8338</v>
      </c>
      <c r="K501" s="33" t="s">
        <v>277</v>
      </c>
      <c r="L501" s="84">
        <f t="shared" si="7"/>
        <v>2.0812423011501666</v>
      </c>
    </row>
    <row r="502" spans="1:12" ht="18" customHeight="1" x14ac:dyDescent="0.25">
      <c r="A502" s="79">
        <v>39135</v>
      </c>
      <c r="B502" s="80" t="s">
        <v>201</v>
      </c>
      <c r="C502" s="81">
        <v>8.5</v>
      </c>
      <c r="D502" s="33">
        <v>52</v>
      </c>
      <c r="E502" s="33" t="s">
        <v>162</v>
      </c>
      <c r="J502" s="79">
        <v>8336</v>
      </c>
      <c r="K502" s="33" t="s">
        <v>277</v>
      </c>
      <c r="L502" s="84">
        <f t="shared" si="7"/>
        <v>1.8051591387526951</v>
      </c>
    </row>
    <row r="503" spans="1:12" ht="18" customHeight="1" x14ac:dyDescent="0.25">
      <c r="A503" s="79">
        <v>39136</v>
      </c>
      <c r="B503" s="80" t="s">
        <v>201</v>
      </c>
      <c r="C503" s="81">
        <v>10.3</v>
      </c>
      <c r="D503" s="33">
        <v>37</v>
      </c>
      <c r="E503" s="33" t="s">
        <v>228</v>
      </c>
      <c r="J503" s="79">
        <v>8336</v>
      </c>
      <c r="K503" s="33" t="s">
        <v>277</v>
      </c>
      <c r="L503" s="84">
        <f t="shared" si="7"/>
        <v>1.1074663882618401</v>
      </c>
    </row>
    <row r="504" spans="1:12" ht="18" customHeight="1" x14ac:dyDescent="0.25">
      <c r="A504" s="79">
        <v>39137</v>
      </c>
      <c r="B504" s="80" t="s">
        <v>201</v>
      </c>
      <c r="C504" s="81">
        <v>9</v>
      </c>
      <c r="D504" s="33">
        <v>48</v>
      </c>
      <c r="E504" s="33" t="s">
        <v>162</v>
      </c>
      <c r="J504" s="79">
        <v>8336</v>
      </c>
      <c r="K504" s="33" t="s">
        <v>277</v>
      </c>
      <c r="L504" s="84">
        <f t="shared" si="7"/>
        <v>1.6286016316209486</v>
      </c>
    </row>
    <row r="505" spans="1:12" ht="18" customHeight="1" x14ac:dyDescent="0.25">
      <c r="A505" s="79">
        <v>39138</v>
      </c>
      <c r="B505" s="80" t="s">
        <v>201</v>
      </c>
      <c r="C505" s="81">
        <v>5.5</v>
      </c>
      <c r="D505" s="33">
        <v>37</v>
      </c>
      <c r="E505" s="33" t="s">
        <v>228</v>
      </c>
      <c r="J505" s="79">
        <v>8336</v>
      </c>
      <c r="K505" s="33" t="s">
        <v>277</v>
      </c>
      <c r="L505" s="84">
        <f t="shared" si="7"/>
        <v>0.59136554713010869</v>
      </c>
    </row>
    <row r="506" spans="1:12" ht="18" customHeight="1" x14ac:dyDescent="0.25">
      <c r="A506" s="79">
        <v>39139</v>
      </c>
      <c r="B506" s="80" t="s">
        <v>201</v>
      </c>
      <c r="C506" s="81">
        <v>5.2</v>
      </c>
      <c r="D506" s="33">
        <v>44</v>
      </c>
      <c r="E506" s="33" t="s">
        <v>162</v>
      </c>
      <c r="J506" s="79">
        <v>8336</v>
      </c>
      <c r="K506" s="33" t="s">
        <v>277</v>
      </c>
      <c r="L506" s="84">
        <f t="shared" si="7"/>
        <v>0.79067603905547923</v>
      </c>
    </row>
    <row r="507" spans="1:12" ht="18" customHeight="1" x14ac:dyDescent="0.25">
      <c r="A507" s="79">
        <v>39140</v>
      </c>
      <c r="B507" s="80" t="s">
        <v>201</v>
      </c>
      <c r="C507" s="81">
        <v>5.5</v>
      </c>
      <c r="D507" s="33">
        <v>41</v>
      </c>
      <c r="E507" s="33" t="s">
        <v>228</v>
      </c>
      <c r="J507" s="79">
        <v>8336</v>
      </c>
      <c r="K507" s="33" t="s">
        <v>277</v>
      </c>
      <c r="L507" s="84">
        <f t="shared" si="7"/>
        <v>0.72613987196911078</v>
      </c>
    </row>
    <row r="508" spans="1:12" ht="18" customHeight="1" x14ac:dyDescent="0.25">
      <c r="A508" s="79">
        <v>39141</v>
      </c>
      <c r="B508" s="80" t="s">
        <v>201</v>
      </c>
      <c r="C508" s="81">
        <v>3.8</v>
      </c>
      <c r="D508" s="33">
        <v>48</v>
      </c>
      <c r="E508" s="33" t="s">
        <v>228</v>
      </c>
      <c r="J508" s="79">
        <v>8336</v>
      </c>
      <c r="K508" s="33" t="s">
        <v>277</v>
      </c>
      <c r="L508" s="84">
        <f t="shared" si="7"/>
        <v>0.68763180001773394</v>
      </c>
    </row>
    <row r="509" spans="1:12" ht="18" customHeight="1" x14ac:dyDescent="0.25">
      <c r="A509" s="79">
        <v>39142</v>
      </c>
      <c r="B509" s="80" t="s">
        <v>201</v>
      </c>
      <c r="C509" s="81">
        <v>5</v>
      </c>
      <c r="D509" s="33">
        <v>52</v>
      </c>
      <c r="E509" s="33" t="s">
        <v>162</v>
      </c>
      <c r="J509" s="79">
        <v>8336</v>
      </c>
      <c r="K509" s="33" t="s">
        <v>277</v>
      </c>
      <c r="L509" s="84">
        <f t="shared" si="7"/>
        <v>1.06185831691335</v>
      </c>
    </row>
    <row r="510" spans="1:12" ht="18" customHeight="1" x14ac:dyDescent="0.25">
      <c r="A510" s="79">
        <v>39143</v>
      </c>
      <c r="B510" s="80" t="s">
        <v>201</v>
      </c>
      <c r="C510" s="81">
        <v>3.5</v>
      </c>
      <c r="D510" s="33">
        <v>52</v>
      </c>
      <c r="E510" s="33" t="s">
        <v>228</v>
      </c>
      <c r="J510" s="79">
        <v>8336</v>
      </c>
      <c r="K510" s="33" t="s">
        <v>277</v>
      </c>
      <c r="L510" s="84">
        <f t="shared" si="7"/>
        <v>0.74330082183934509</v>
      </c>
    </row>
    <row r="511" spans="1:12" ht="18" customHeight="1" x14ac:dyDescent="0.25">
      <c r="A511" s="79">
        <v>39144</v>
      </c>
      <c r="B511" s="80" t="s">
        <v>201</v>
      </c>
      <c r="C511" s="81">
        <v>3</v>
      </c>
      <c r="D511" s="33">
        <v>53</v>
      </c>
      <c r="E511" s="33" t="s">
        <v>162</v>
      </c>
      <c r="J511" s="79">
        <v>8336</v>
      </c>
      <c r="K511" s="33" t="s">
        <v>277</v>
      </c>
      <c r="L511" s="84">
        <f t="shared" si="7"/>
        <v>0.66185503229502973</v>
      </c>
    </row>
    <row r="512" spans="1:12" ht="18" customHeight="1" x14ac:dyDescent="0.25">
      <c r="A512" s="79">
        <v>39145</v>
      </c>
      <c r="B512" s="80" t="s">
        <v>201</v>
      </c>
      <c r="C512" s="81">
        <v>6</v>
      </c>
      <c r="D512" s="33">
        <v>37</v>
      </c>
      <c r="E512" s="33" t="s">
        <v>162</v>
      </c>
      <c r="J512" s="79">
        <v>8336</v>
      </c>
      <c r="K512" s="33" t="s">
        <v>277</v>
      </c>
      <c r="L512" s="84">
        <f t="shared" si="7"/>
        <v>0.64512605141466406</v>
      </c>
    </row>
    <row r="513" spans="1:12" ht="18" customHeight="1" x14ac:dyDescent="0.25">
      <c r="A513" s="79">
        <v>39146</v>
      </c>
      <c r="B513" s="80" t="s">
        <v>201</v>
      </c>
      <c r="C513" s="81">
        <v>6</v>
      </c>
      <c r="D513" s="33">
        <v>50</v>
      </c>
      <c r="E513" s="33" t="s">
        <v>228</v>
      </c>
      <c r="J513" s="79">
        <v>8336</v>
      </c>
      <c r="K513" s="33" t="s">
        <v>277</v>
      </c>
      <c r="L513" s="84">
        <f t="shared" si="7"/>
        <v>1.1780972450961724</v>
      </c>
    </row>
    <row r="514" spans="1:12" ht="18" customHeight="1" x14ac:dyDescent="0.25">
      <c r="A514" s="79">
        <v>39147</v>
      </c>
      <c r="B514" s="80" t="s">
        <v>201</v>
      </c>
      <c r="C514" s="81">
        <v>5</v>
      </c>
      <c r="D514" s="33">
        <v>52</v>
      </c>
      <c r="E514" s="33" t="s">
        <v>228</v>
      </c>
      <c r="J514" s="79">
        <v>8336</v>
      </c>
      <c r="K514" s="33" t="s">
        <v>277</v>
      </c>
      <c r="L514" s="84">
        <f t="shared" si="7"/>
        <v>1.06185831691335</v>
      </c>
    </row>
    <row r="515" spans="1:12" ht="18" customHeight="1" x14ac:dyDescent="0.25">
      <c r="A515" s="79">
        <v>39148</v>
      </c>
      <c r="B515" s="80" t="s">
        <v>201</v>
      </c>
      <c r="C515" s="81">
        <v>6.5</v>
      </c>
      <c r="D515" s="33">
        <v>58</v>
      </c>
      <c r="E515" s="33" t="s">
        <v>162</v>
      </c>
      <c r="J515" s="79">
        <v>8336</v>
      </c>
      <c r="K515" s="33" t="s">
        <v>277</v>
      </c>
      <c r="L515" s="84">
        <f t="shared" ref="L515:L554" si="8">(PI()*((D515)^2)/4)*C515/10000</f>
        <v>1.7173516240848603</v>
      </c>
    </row>
    <row r="516" spans="1:12" ht="18" customHeight="1" x14ac:dyDescent="0.25">
      <c r="A516" s="79">
        <v>39149</v>
      </c>
      <c r="B516" s="80" t="s">
        <v>201</v>
      </c>
      <c r="C516" s="81">
        <v>6</v>
      </c>
      <c r="D516" s="33">
        <v>37</v>
      </c>
      <c r="E516" s="33" t="s">
        <v>162</v>
      </c>
      <c r="J516" s="79">
        <v>8336</v>
      </c>
      <c r="K516" s="33" t="s">
        <v>277</v>
      </c>
      <c r="L516" s="84">
        <f t="shared" si="8"/>
        <v>0.64512605141466406</v>
      </c>
    </row>
    <row r="517" spans="1:12" ht="18" customHeight="1" x14ac:dyDescent="0.25">
      <c r="A517" s="79">
        <v>39150</v>
      </c>
      <c r="B517" s="80" t="s">
        <v>201</v>
      </c>
      <c r="C517" s="81">
        <v>6</v>
      </c>
      <c r="D517" s="33">
        <v>41</v>
      </c>
      <c r="E517" s="33" t="s">
        <v>228</v>
      </c>
      <c r="J517" s="79">
        <v>8336</v>
      </c>
      <c r="K517" s="33" t="s">
        <v>277</v>
      </c>
      <c r="L517" s="84">
        <f t="shared" si="8"/>
        <v>0.79215258760266627</v>
      </c>
    </row>
    <row r="518" spans="1:12" ht="18" customHeight="1" x14ac:dyDescent="0.25">
      <c r="A518" s="79">
        <v>39151</v>
      </c>
      <c r="B518" s="80" t="s">
        <v>201</v>
      </c>
      <c r="C518" s="81">
        <v>6.8</v>
      </c>
      <c r="D518" s="33">
        <v>38</v>
      </c>
      <c r="E518" s="33" t="s">
        <v>162</v>
      </c>
      <c r="J518" s="79">
        <v>8336</v>
      </c>
      <c r="K518" s="33" t="s">
        <v>277</v>
      </c>
      <c r="L518" s="84">
        <f t="shared" si="8"/>
        <v>0.77119816460322232</v>
      </c>
    </row>
    <row r="519" spans="1:12" ht="18" customHeight="1" x14ac:dyDescent="0.25">
      <c r="A519" s="79">
        <v>39152</v>
      </c>
      <c r="B519" s="80" t="s">
        <v>274</v>
      </c>
      <c r="C519" s="81">
        <v>3.5</v>
      </c>
      <c r="D519" s="33">
        <v>72</v>
      </c>
      <c r="E519" s="33" t="s">
        <v>162</v>
      </c>
      <c r="J519" s="79">
        <v>8338</v>
      </c>
      <c r="K519" s="33" t="s">
        <v>277</v>
      </c>
      <c r="L519" s="84">
        <f t="shared" si="8"/>
        <v>1.4250264276683302</v>
      </c>
    </row>
    <row r="520" spans="1:12" ht="18" customHeight="1" x14ac:dyDescent="0.25">
      <c r="A520" s="79">
        <v>39153</v>
      </c>
      <c r="B520" s="80" t="s">
        <v>201</v>
      </c>
      <c r="C520" s="81">
        <v>9</v>
      </c>
      <c r="D520" s="33">
        <v>32</v>
      </c>
      <c r="E520" s="33" t="s">
        <v>162</v>
      </c>
      <c r="J520" s="79">
        <v>8336</v>
      </c>
      <c r="K520" s="33" t="s">
        <v>275</v>
      </c>
      <c r="L520" s="84">
        <f t="shared" si="8"/>
        <v>0.7238229473870883</v>
      </c>
    </row>
    <row r="521" spans="1:12" ht="18" customHeight="1" x14ac:dyDescent="0.25">
      <c r="A521" s="79">
        <v>39154</v>
      </c>
      <c r="B521" s="80" t="s">
        <v>201</v>
      </c>
      <c r="C521" s="81">
        <v>4.5</v>
      </c>
      <c r="D521" s="33">
        <v>39</v>
      </c>
      <c r="E521" s="33" t="s">
        <v>162</v>
      </c>
      <c r="J521" s="79">
        <v>8336</v>
      </c>
      <c r="K521" s="33" t="s">
        <v>275</v>
      </c>
      <c r="L521" s="84">
        <f t="shared" si="8"/>
        <v>0.5375657729373835</v>
      </c>
    </row>
    <row r="522" spans="1:12" ht="18" customHeight="1" x14ac:dyDescent="0.25">
      <c r="A522" s="79">
        <v>39155</v>
      </c>
      <c r="B522" s="80" t="s">
        <v>201</v>
      </c>
      <c r="C522" s="81">
        <v>10</v>
      </c>
      <c r="D522" s="33">
        <v>38</v>
      </c>
      <c r="E522" s="33" t="s">
        <v>162</v>
      </c>
      <c r="J522" s="79">
        <v>8336</v>
      </c>
      <c r="K522" s="33" t="s">
        <v>275</v>
      </c>
      <c r="L522" s="84">
        <f t="shared" si="8"/>
        <v>1.1341149479459152</v>
      </c>
    </row>
    <row r="523" spans="1:12" ht="18" customHeight="1" x14ac:dyDescent="0.25">
      <c r="A523" s="79">
        <v>39156</v>
      </c>
      <c r="B523" s="80" t="s">
        <v>201</v>
      </c>
      <c r="C523" s="81">
        <v>7.5</v>
      </c>
      <c r="D523" s="33">
        <v>32</v>
      </c>
      <c r="E523" s="33" t="s">
        <v>162</v>
      </c>
      <c r="J523" s="79">
        <v>8336</v>
      </c>
      <c r="K523" s="33" t="s">
        <v>275</v>
      </c>
      <c r="L523" s="84">
        <f t="shared" si="8"/>
        <v>0.60318578948924029</v>
      </c>
    </row>
    <row r="524" spans="1:12" ht="18" customHeight="1" x14ac:dyDescent="0.25">
      <c r="A524" s="79">
        <v>39157</v>
      </c>
      <c r="B524" s="80" t="s">
        <v>201</v>
      </c>
      <c r="C524" s="81">
        <v>8</v>
      </c>
      <c r="D524" s="33">
        <v>51</v>
      </c>
      <c r="E524" s="33" t="s">
        <v>162</v>
      </c>
      <c r="J524" s="79">
        <v>8336</v>
      </c>
      <c r="K524" s="33" t="s">
        <v>275</v>
      </c>
      <c r="L524" s="84">
        <f t="shared" si="8"/>
        <v>1.6342564983974104</v>
      </c>
    </row>
    <row r="525" spans="1:12" ht="18" customHeight="1" x14ac:dyDescent="0.25">
      <c r="A525" s="79">
        <v>39158</v>
      </c>
      <c r="B525" s="80" t="s">
        <v>201</v>
      </c>
      <c r="C525" s="81">
        <v>8.1999999999999993</v>
      </c>
      <c r="D525" s="33">
        <v>37</v>
      </c>
      <c r="E525" s="33" t="s">
        <v>162</v>
      </c>
      <c r="J525" s="79">
        <v>8336</v>
      </c>
      <c r="K525" s="33" t="s">
        <v>275</v>
      </c>
      <c r="L525" s="84">
        <f t="shared" si="8"/>
        <v>0.88167227026670758</v>
      </c>
    </row>
    <row r="526" spans="1:12" ht="18" customHeight="1" x14ac:dyDescent="0.25">
      <c r="A526" s="79">
        <v>39159</v>
      </c>
      <c r="B526" s="80" t="s">
        <v>201</v>
      </c>
      <c r="C526" s="81">
        <v>11</v>
      </c>
      <c r="D526" s="33">
        <v>35</v>
      </c>
      <c r="E526" s="33" t="s">
        <v>162</v>
      </c>
      <c r="J526" s="79">
        <v>8336</v>
      </c>
      <c r="K526" s="33" t="s">
        <v>275</v>
      </c>
      <c r="L526" s="84">
        <f t="shared" si="8"/>
        <v>1.0583240251780615</v>
      </c>
    </row>
    <row r="527" spans="1:12" ht="18" customHeight="1" x14ac:dyDescent="0.25">
      <c r="A527" s="79">
        <v>39160</v>
      </c>
      <c r="B527" s="80" t="s">
        <v>201</v>
      </c>
      <c r="C527" s="81">
        <v>11</v>
      </c>
      <c r="D527" s="33">
        <v>42</v>
      </c>
      <c r="E527" s="33" t="s">
        <v>228</v>
      </c>
      <c r="J527" s="79">
        <v>8336</v>
      </c>
      <c r="K527" s="33" t="s">
        <v>275</v>
      </c>
      <c r="L527" s="84">
        <f t="shared" si="8"/>
        <v>1.5239865962564088</v>
      </c>
    </row>
    <row r="528" spans="1:12" ht="18" customHeight="1" x14ac:dyDescent="0.25">
      <c r="A528" s="79">
        <v>39161</v>
      </c>
      <c r="B528" s="80" t="s">
        <v>201</v>
      </c>
      <c r="C528" s="81">
        <v>5</v>
      </c>
      <c r="D528" s="33">
        <v>32</v>
      </c>
      <c r="E528" s="33" t="s">
        <v>162</v>
      </c>
      <c r="J528" s="79">
        <v>8336</v>
      </c>
      <c r="K528" s="33" t="s">
        <v>275</v>
      </c>
      <c r="L528" s="84">
        <f t="shared" si="8"/>
        <v>0.40212385965949354</v>
      </c>
    </row>
    <row r="529" spans="1:12" ht="18" customHeight="1" x14ac:dyDescent="0.25">
      <c r="A529" s="79">
        <v>39162</v>
      </c>
      <c r="B529" s="80" t="s">
        <v>237</v>
      </c>
      <c r="C529" s="81">
        <v>13</v>
      </c>
      <c r="D529" s="33">
        <v>38</v>
      </c>
      <c r="E529" s="33" t="s">
        <v>162</v>
      </c>
      <c r="J529" s="79">
        <v>8337</v>
      </c>
      <c r="K529" s="33" t="s">
        <v>275</v>
      </c>
      <c r="L529" s="84">
        <f t="shared" si="8"/>
        <v>1.4743494323296897</v>
      </c>
    </row>
    <row r="530" spans="1:12" ht="18" customHeight="1" x14ac:dyDescent="0.25">
      <c r="A530" s="79">
        <v>39163</v>
      </c>
      <c r="B530" s="80" t="s">
        <v>201</v>
      </c>
      <c r="C530" s="81">
        <v>7</v>
      </c>
      <c r="D530" s="33">
        <v>34</v>
      </c>
      <c r="E530" s="33" t="s">
        <v>228</v>
      </c>
      <c r="J530" s="79">
        <v>8336</v>
      </c>
      <c r="K530" s="33" t="s">
        <v>275</v>
      </c>
      <c r="L530" s="84">
        <f t="shared" si="8"/>
        <v>0.63554419382121519</v>
      </c>
    </row>
    <row r="531" spans="1:12" ht="18" customHeight="1" x14ac:dyDescent="0.25">
      <c r="A531" s="79">
        <v>39164</v>
      </c>
      <c r="B531" s="80" t="s">
        <v>201</v>
      </c>
      <c r="C531" s="81">
        <v>2.5</v>
      </c>
      <c r="D531" s="33">
        <v>64</v>
      </c>
      <c r="E531" s="33" t="s">
        <v>228</v>
      </c>
      <c r="J531" s="79">
        <v>8336</v>
      </c>
      <c r="K531" s="33" t="s">
        <v>275</v>
      </c>
      <c r="L531" s="84">
        <f t="shared" si="8"/>
        <v>0.80424771931898709</v>
      </c>
    </row>
    <row r="532" spans="1:12" ht="18" customHeight="1" x14ac:dyDescent="0.25">
      <c r="A532" s="79">
        <v>39165</v>
      </c>
      <c r="B532" s="80" t="s">
        <v>237</v>
      </c>
      <c r="C532" s="81">
        <v>10.8</v>
      </c>
      <c r="D532" s="33">
        <v>41</v>
      </c>
      <c r="E532" s="33" t="s">
        <v>162</v>
      </c>
      <c r="J532" s="79">
        <v>8337</v>
      </c>
      <c r="K532" s="33" t="s">
        <v>275</v>
      </c>
      <c r="L532" s="84">
        <f t="shared" si="8"/>
        <v>1.4258746576847994</v>
      </c>
    </row>
    <row r="533" spans="1:12" ht="18" customHeight="1" x14ac:dyDescent="0.25">
      <c r="A533" s="79">
        <v>39166</v>
      </c>
      <c r="B533" s="80" t="s">
        <v>201</v>
      </c>
      <c r="C533" s="81">
        <v>9</v>
      </c>
      <c r="D533" s="33">
        <v>38</v>
      </c>
      <c r="E533" s="33" t="s">
        <v>162</v>
      </c>
      <c r="J533" s="79">
        <v>8336</v>
      </c>
      <c r="K533" s="33" t="s">
        <v>275</v>
      </c>
      <c r="L533" s="84">
        <f t="shared" si="8"/>
        <v>1.0207034531513237</v>
      </c>
    </row>
    <row r="534" spans="1:12" ht="18" customHeight="1" x14ac:dyDescent="0.25">
      <c r="A534" s="79">
        <v>39167</v>
      </c>
      <c r="B534" s="80" t="s">
        <v>201</v>
      </c>
      <c r="C534" s="81">
        <v>8</v>
      </c>
      <c r="D534" s="33">
        <v>34</v>
      </c>
      <c r="E534" s="33" t="s">
        <v>162</v>
      </c>
      <c r="J534" s="79">
        <v>8336</v>
      </c>
      <c r="K534" s="33" t="s">
        <v>275</v>
      </c>
      <c r="L534" s="84">
        <f t="shared" si="8"/>
        <v>0.72633622150996013</v>
      </c>
    </row>
    <row r="535" spans="1:12" ht="18" customHeight="1" x14ac:dyDescent="0.25">
      <c r="A535" s="79">
        <v>39168</v>
      </c>
      <c r="B535" s="80" t="s">
        <v>274</v>
      </c>
      <c r="C535" s="81">
        <v>9</v>
      </c>
      <c r="D535" s="33">
        <v>52</v>
      </c>
      <c r="E535" s="33" t="s">
        <v>138</v>
      </c>
      <c r="J535" s="79">
        <v>8338</v>
      </c>
      <c r="K535" s="33" t="s">
        <v>275</v>
      </c>
      <c r="L535" s="84">
        <f t="shared" si="8"/>
        <v>1.9113449704440304</v>
      </c>
    </row>
    <row r="536" spans="1:12" ht="18" customHeight="1" x14ac:dyDescent="0.25">
      <c r="A536" s="79">
        <v>39169</v>
      </c>
      <c r="B536" s="80" t="s">
        <v>237</v>
      </c>
      <c r="C536" s="81">
        <v>14.7</v>
      </c>
      <c r="D536" s="33">
        <v>44</v>
      </c>
      <c r="E536" s="33" t="s">
        <v>162</v>
      </c>
      <c r="J536" s="79">
        <v>8337</v>
      </c>
      <c r="K536" s="33" t="s">
        <v>275</v>
      </c>
      <c r="L536" s="84">
        <f t="shared" si="8"/>
        <v>2.2351803411760658</v>
      </c>
    </row>
    <row r="537" spans="1:12" ht="18" customHeight="1" x14ac:dyDescent="0.25">
      <c r="A537" s="79">
        <v>39170</v>
      </c>
      <c r="B537" s="80" t="s">
        <v>274</v>
      </c>
      <c r="C537" s="81">
        <v>7</v>
      </c>
      <c r="D537" s="33">
        <v>60</v>
      </c>
      <c r="E537" s="33" t="s">
        <v>162</v>
      </c>
      <c r="J537" s="79">
        <v>8338</v>
      </c>
      <c r="K537" s="33" t="s">
        <v>275</v>
      </c>
      <c r="L537" s="84">
        <f t="shared" si="8"/>
        <v>1.9792033717615698</v>
      </c>
    </row>
    <row r="538" spans="1:12" ht="18" customHeight="1" x14ac:dyDescent="0.25">
      <c r="A538" s="79">
        <v>39171</v>
      </c>
      <c r="B538" s="80" t="s">
        <v>201</v>
      </c>
      <c r="C538" s="81">
        <v>4.5999999999999996</v>
      </c>
      <c r="D538" s="33">
        <v>52</v>
      </c>
      <c r="E538" s="33" t="s">
        <v>162</v>
      </c>
      <c r="J538" s="79">
        <v>8336</v>
      </c>
      <c r="K538" s="33" t="s">
        <v>275</v>
      </c>
      <c r="L538" s="84">
        <f t="shared" si="8"/>
        <v>0.97690965156028198</v>
      </c>
    </row>
    <row r="539" spans="1:12" ht="18" customHeight="1" x14ac:dyDescent="0.25">
      <c r="A539" s="79">
        <v>39172</v>
      </c>
      <c r="B539" s="80" t="s">
        <v>237</v>
      </c>
      <c r="C539" s="81">
        <v>12</v>
      </c>
      <c r="D539" s="33">
        <v>45</v>
      </c>
      <c r="E539" s="33" t="s">
        <v>162</v>
      </c>
      <c r="J539" s="79">
        <v>8337</v>
      </c>
      <c r="K539" s="33" t="s">
        <v>275</v>
      </c>
      <c r="L539" s="84">
        <f t="shared" si="8"/>
        <v>1.908517537055799</v>
      </c>
    </row>
    <row r="540" spans="1:12" ht="18" customHeight="1" x14ac:dyDescent="0.25">
      <c r="A540" s="79">
        <v>39173</v>
      </c>
      <c r="B540" s="80" t="s">
        <v>201</v>
      </c>
      <c r="C540" s="81">
        <v>7</v>
      </c>
      <c r="D540" s="33">
        <v>41</v>
      </c>
      <c r="E540" s="33" t="s">
        <v>162</v>
      </c>
      <c r="J540" s="79">
        <v>8336</v>
      </c>
      <c r="K540" s="33" t="s">
        <v>275</v>
      </c>
      <c r="L540" s="84">
        <f t="shared" si="8"/>
        <v>0.92417801886977735</v>
      </c>
    </row>
    <row r="541" spans="1:12" ht="18" customHeight="1" x14ac:dyDescent="0.25">
      <c r="A541" s="79">
        <v>39174</v>
      </c>
      <c r="B541" s="80" t="s">
        <v>201</v>
      </c>
      <c r="C541" s="81">
        <v>7.3</v>
      </c>
      <c r="D541" s="33">
        <v>37</v>
      </c>
      <c r="E541" s="33" t="s">
        <v>162</v>
      </c>
      <c r="J541" s="79">
        <v>8336</v>
      </c>
      <c r="K541" s="33" t="s">
        <v>275</v>
      </c>
      <c r="L541" s="84">
        <f t="shared" si="8"/>
        <v>0.78490336255450788</v>
      </c>
    </row>
    <row r="542" spans="1:12" ht="18" customHeight="1" x14ac:dyDescent="0.25">
      <c r="A542" s="79">
        <v>39175</v>
      </c>
      <c r="B542" s="80" t="s">
        <v>201</v>
      </c>
      <c r="C542" s="81">
        <v>4.5</v>
      </c>
      <c r="D542" s="33">
        <v>38</v>
      </c>
      <c r="E542" s="33" t="s">
        <v>162</v>
      </c>
      <c r="J542" s="79">
        <v>8336</v>
      </c>
      <c r="K542" s="33" t="s">
        <v>275</v>
      </c>
      <c r="L542" s="84">
        <f t="shared" si="8"/>
        <v>0.51035172657566186</v>
      </c>
    </row>
    <row r="543" spans="1:12" ht="18" customHeight="1" x14ac:dyDescent="0.25">
      <c r="A543" s="79">
        <v>39176</v>
      </c>
      <c r="B543" s="80" t="s">
        <v>201</v>
      </c>
      <c r="C543" s="81">
        <v>6.2</v>
      </c>
      <c r="D543" s="33">
        <v>39</v>
      </c>
      <c r="E543" s="33" t="s">
        <v>228</v>
      </c>
      <c r="J543" s="79">
        <v>8336</v>
      </c>
      <c r="K543" s="33" t="s">
        <v>275</v>
      </c>
      <c r="L543" s="84">
        <f t="shared" si="8"/>
        <v>0.74064617604706162</v>
      </c>
    </row>
    <row r="544" spans="1:12" ht="18" customHeight="1" x14ac:dyDescent="0.25">
      <c r="A544" s="79">
        <v>39177</v>
      </c>
      <c r="B544" s="80" t="s">
        <v>201</v>
      </c>
      <c r="C544" s="81">
        <v>6.5</v>
      </c>
      <c r="D544" s="33">
        <v>48</v>
      </c>
      <c r="E544" s="33" t="s">
        <v>228</v>
      </c>
      <c r="J544" s="79">
        <v>8336</v>
      </c>
      <c r="K544" s="33" t="s">
        <v>275</v>
      </c>
      <c r="L544" s="84">
        <f t="shared" si="8"/>
        <v>1.1762122895040186</v>
      </c>
    </row>
    <row r="545" spans="1:12" ht="18" customHeight="1" x14ac:dyDescent="0.25">
      <c r="A545" s="79">
        <v>39178</v>
      </c>
      <c r="B545" s="80" t="s">
        <v>201</v>
      </c>
      <c r="C545" s="81">
        <v>10.5</v>
      </c>
      <c r="D545" s="33">
        <v>37</v>
      </c>
      <c r="E545" s="33" t="s">
        <v>162</v>
      </c>
      <c r="J545" s="79">
        <v>8336</v>
      </c>
      <c r="K545" s="33" t="s">
        <v>275</v>
      </c>
      <c r="L545" s="84">
        <f t="shared" si="8"/>
        <v>1.1289705899756621</v>
      </c>
    </row>
    <row r="546" spans="1:12" ht="18" customHeight="1" x14ac:dyDescent="0.25">
      <c r="A546" s="79">
        <v>39179</v>
      </c>
      <c r="B546" s="80" t="s">
        <v>201</v>
      </c>
      <c r="C546" s="81">
        <v>7.5</v>
      </c>
      <c r="D546" s="33">
        <v>39</v>
      </c>
      <c r="E546" s="33" t="s">
        <v>162</v>
      </c>
      <c r="J546" s="79">
        <v>8336</v>
      </c>
      <c r="K546" s="33" t="s">
        <v>275</v>
      </c>
      <c r="L546" s="84">
        <f t="shared" si="8"/>
        <v>0.89594295489563902</v>
      </c>
    </row>
    <row r="547" spans="1:12" ht="18" customHeight="1" x14ac:dyDescent="0.25">
      <c r="A547" s="79">
        <v>39180</v>
      </c>
      <c r="B547" s="80" t="s">
        <v>201</v>
      </c>
      <c r="C547" s="81">
        <v>5</v>
      </c>
      <c r="D547" s="33">
        <v>48</v>
      </c>
      <c r="E547" s="33" t="s">
        <v>162</v>
      </c>
      <c r="J547" s="79">
        <v>8336</v>
      </c>
      <c r="K547" s="33" t="s">
        <v>275</v>
      </c>
      <c r="L547" s="84">
        <f t="shared" si="8"/>
        <v>0.90477868423386043</v>
      </c>
    </row>
    <row r="548" spans="1:12" ht="18" customHeight="1" x14ac:dyDescent="0.25">
      <c r="A548" s="79">
        <v>39181</v>
      </c>
      <c r="B548" s="80" t="s">
        <v>201</v>
      </c>
      <c r="C548" s="81">
        <v>6</v>
      </c>
      <c r="D548" s="33">
        <v>36</v>
      </c>
      <c r="E548" s="33" t="s">
        <v>228</v>
      </c>
      <c r="J548" s="79">
        <v>8336</v>
      </c>
      <c r="K548" s="33" t="s">
        <v>275</v>
      </c>
      <c r="L548" s="84">
        <f t="shared" si="8"/>
        <v>0.61072561185785579</v>
      </c>
    </row>
    <row r="549" spans="1:12" ht="18" customHeight="1" x14ac:dyDescent="0.25">
      <c r="A549" s="79">
        <v>39182</v>
      </c>
      <c r="B549" s="80" t="s">
        <v>201</v>
      </c>
      <c r="C549" s="81">
        <v>3</v>
      </c>
      <c r="D549" s="33">
        <v>36</v>
      </c>
      <c r="E549" s="33" t="s">
        <v>228</v>
      </c>
      <c r="J549" s="79">
        <v>8336</v>
      </c>
      <c r="K549" s="33" t="s">
        <v>275</v>
      </c>
      <c r="L549" s="84">
        <f t="shared" si="8"/>
        <v>0.30536280592892789</v>
      </c>
    </row>
    <row r="550" spans="1:12" ht="18" customHeight="1" x14ac:dyDescent="0.25">
      <c r="A550" s="79">
        <v>39183</v>
      </c>
      <c r="B550" s="80" t="s">
        <v>201</v>
      </c>
      <c r="C550" s="81">
        <v>5</v>
      </c>
      <c r="D550" s="33">
        <v>35</v>
      </c>
      <c r="E550" s="33" t="s">
        <v>162</v>
      </c>
      <c r="J550" s="79">
        <v>8336</v>
      </c>
      <c r="K550" s="33" t="s">
        <v>275</v>
      </c>
      <c r="L550" s="84">
        <f t="shared" si="8"/>
        <v>0.48105637508093707</v>
      </c>
    </row>
    <row r="551" spans="1:12" ht="18" customHeight="1" x14ac:dyDescent="0.25">
      <c r="A551" s="79">
        <v>39184</v>
      </c>
      <c r="B551" s="80" t="s">
        <v>201</v>
      </c>
      <c r="C551" s="81">
        <v>9</v>
      </c>
      <c r="D551" s="33">
        <v>39</v>
      </c>
      <c r="E551" s="33" t="s">
        <v>162</v>
      </c>
      <c r="J551" s="79">
        <v>8336</v>
      </c>
      <c r="K551" s="33" t="s">
        <v>275</v>
      </c>
      <c r="L551" s="84">
        <f t="shared" si="8"/>
        <v>1.075131545874767</v>
      </c>
    </row>
    <row r="552" spans="1:12" ht="18" customHeight="1" x14ac:dyDescent="0.25">
      <c r="A552" s="79">
        <v>39185</v>
      </c>
      <c r="B552" s="80" t="s">
        <v>201</v>
      </c>
      <c r="C552" s="81">
        <v>11.5</v>
      </c>
      <c r="D552" s="33">
        <v>35</v>
      </c>
      <c r="E552" s="33" t="s">
        <v>162</v>
      </c>
      <c r="J552" s="79">
        <v>8336</v>
      </c>
      <c r="K552" s="33" t="s">
        <v>275</v>
      </c>
      <c r="L552" s="84">
        <f t="shared" si="8"/>
        <v>1.1064296626861552</v>
      </c>
    </row>
    <row r="553" spans="1:12" ht="18" customHeight="1" x14ac:dyDescent="0.25">
      <c r="A553" s="79">
        <v>39186</v>
      </c>
      <c r="B553" s="80" t="s">
        <v>201</v>
      </c>
      <c r="C553" s="81">
        <v>10</v>
      </c>
      <c r="D553" s="33">
        <v>34</v>
      </c>
      <c r="E553" s="33" t="s">
        <v>162</v>
      </c>
      <c r="J553" s="79">
        <v>8336</v>
      </c>
      <c r="K553" s="33" t="s">
        <v>275</v>
      </c>
      <c r="L553" s="84">
        <f t="shared" si="8"/>
        <v>0.90792027688745025</v>
      </c>
    </row>
    <row r="554" spans="1:12" ht="18" customHeight="1" x14ac:dyDescent="0.25">
      <c r="A554" s="79">
        <v>39187</v>
      </c>
      <c r="B554" s="80" t="s">
        <v>201</v>
      </c>
      <c r="C554" s="81">
        <v>7.5</v>
      </c>
      <c r="D554" s="33">
        <v>44</v>
      </c>
      <c r="E554" s="33" t="s">
        <v>162</v>
      </c>
      <c r="J554" s="79">
        <v>8336</v>
      </c>
      <c r="K554" s="33" t="s">
        <v>275</v>
      </c>
      <c r="L554" s="84">
        <f t="shared" si="8"/>
        <v>1.140398133253095</v>
      </c>
    </row>
  </sheetData>
  <autoFilter ref="A1:K428">
    <sortState ref="A2:K1079">
      <sortCondition ref="A1:A1079"/>
    </sortState>
  </autoFilter>
  <conditionalFormatting sqref="L2:L554">
    <cfRule type="cellIs" dxfId="4" priority="3" stopIfTrue="1" operator="lessThan">
      <formula>0.2</formula>
    </cfRule>
  </conditionalFormatting>
  <conditionalFormatting sqref="A42:A50559 A1">
    <cfRule type="duplicateValues" dxfId="3" priority="90" stopIfTrue="1"/>
    <cfRule type="duplicateValues" dxfId="2" priority="91" stopIfTrue="1"/>
    <cfRule type="duplicateValues" dxfId="1" priority="92" stopIfTrue="1"/>
  </conditionalFormatting>
  <printOptions gridLines="1"/>
  <pageMargins left="0.39370078740157483" right="0.39370078740157483" top="0.39370078740157483" bottom="0.39370078740157483" header="0.31496062992125984" footer="0.31496062992125984"/>
  <pageSetup paperSize="9" scale="72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24"/>
  <sheetViews>
    <sheetView topLeftCell="F1" workbookViewId="0">
      <selection activeCell="N19" sqref="N19"/>
    </sheetView>
  </sheetViews>
  <sheetFormatPr baseColWidth="10" defaultRowHeight="13.2" x14ac:dyDescent="0.25"/>
  <cols>
    <col min="1" max="1" width="0" style="65" hidden="1" customWidth="1"/>
    <col min="2" max="2" width="7.88671875" style="25" customWidth="1"/>
    <col min="3" max="3" width="7.88671875" style="37" customWidth="1"/>
    <col min="4" max="4" width="10.109375" style="24" bestFit="1" customWidth="1"/>
    <col min="5" max="5" width="27.44140625" style="62" bestFit="1" customWidth="1"/>
    <col min="6" max="6" width="14" style="66" bestFit="1" customWidth="1"/>
    <col min="7" max="7" width="13.88671875" style="66" bestFit="1" customWidth="1"/>
    <col min="8" max="8" width="14.88671875" style="66" customWidth="1"/>
    <col min="9" max="9" width="14.6640625" style="28" customWidth="1"/>
    <col min="10" max="10" width="21.88671875" style="14" bestFit="1" customWidth="1"/>
    <col min="11" max="11" width="13.5546875" style="14" bestFit="1" customWidth="1"/>
    <col min="12" max="12" width="6.109375" style="14" hidden="1" customWidth="1"/>
    <col min="13" max="13" width="6" style="25" hidden="1" customWidth="1"/>
    <col min="14" max="14" width="17.44140625" style="14" customWidth="1"/>
    <col min="15" max="15" width="17" style="14" customWidth="1"/>
    <col min="16" max="16" width="17.109375" style="14" bestFit="1" customWidth="1"/>
    <col min="17" max="17" width="13.6640625" style="65" hidden="1" customWidth="1"/>
    <col min="18" max="23" width="0" style="65" hidden="1" customWidth="1"/>
    <col min="24" max="24" width="11.5546875" style="65"/>
    <col min="25" max="26" width="11.44140625" style="65" hidden="1" customWidth="1"/>
    <col min="27" max="28" width="11.5546875" style="65" hidden="1" customWidth="1"/>
    <col min="29" max="30" width="3" style="65" hidden="1" customWidth="1"/>
    <col min="31" max="31" width="7.44140625" style="65" hidden="1" customWidth="1"/>
    <col min="32" max="32" width="9.109375" style="65" hidden="1" customWidth="1"/>
    <col min="33" max="33" width="7.44140625" style="65" hidden="1" customWidth="1"/>
    <col min="34" max="34" width="11.44140625" style="65" hidden="1" customWidth="1"/>
    <col min="35" max="36" width="11.44140625" style="64" hidden="1" customWidth="1"/>
    <col min="37" max="37" width="3.88671875" style="65" hidden="1" customWidth="1"/>
    <col min="38" max="38" width="12.33203125" style="65" hidden="1" customWidth="1"/>
    <col min="39" max="39" width="13" style="65" hidden="1" customWidth="1"/>
    <col min="40" max="41" width="7" style="65" hidden="1" customWidth="1"/>
    <col min="42" max="42" width="0" style="65" hidden="1" customWidth="1"/>
    <col min="43" max="43" width="3.88671875" style="65" hidden="1" customWidth="1"/>
    <col min="44" max="44" width="0" style="65" hidden="1" customWidth="1"/>
    <col min="45" max="45" width="3.88671875" style="65" hidden="1" customWidth="1"/>
    <col min="46" max="16384" width="11.5546875" style="65"/>
  </cols>
  <sheetData>
    <row r="1" spans="1:46" x14ac:dyDescent="0.25">
      <c r="A1" s="2" t="s">
        <v>15</v>
      </c>
      <c r="B1" s="61" t="s">
        <v>8</v>
      </c>
      <c r="C1" s="35" t="s">
        <v>154</v>
      </c>
      <c r="D1" s="29" t="s">
        <v>139</v>
      </c>
      <c r="E1" s="61" t="s">
        <v>140</v>
      </c>
      <c r="F1" s="29" t="s">
        <v>141</v>
      </c>
      <c r="G1" s="90" t="s">
        <v>142</v>
      </c>
      <c r="H1" s="18" t="s">
        <v>141</v>
      </c>
      <c r="I1" s="27" t="s">
        <v>142</v>
      </c>
      <c r="J1" s="18" t="s">
        <v>143</v>
      </c>
      <c r="K1" s="18" t="s">
        <v>144</v>
      </c>
      <c r="L1" s="18" t="s">
        <v>145</v>
      </c>
      <c r="M1" s="18" t="s">
        <v>146</v>
      </c>
      <c r="N1" s="18" t="s">
        <v>147</v>
      </c>
      <c r="O1" s="18" t="s">
        <v>148</v>
      </c>
      <c r="P1" s="18" t="s">
        <v>149</v>
      </c>
      <c r="Q1" s="18" t="s">
        <v>16</v>
      </c>
      <c r="R1" s="65" t="s">
        <v>111</v>
      </c>
      <c r="S1" s="65" t="s">
        <v>112</v>
      </c>
      <c r="T1" s="65" t="s">
        <v>113</v>
      </c>
      <c r="U1" s="65" t="s">
        <v>114</v>
      </c>
      <c r="V1" s="18" t="s">
        <v>115</v>
      </c>
      <c r="W1" s="18" t="s">
        <v>116</v>
      </c>
      <c r="X1" s="18" t="s">
        <v>98</v>
      </c>
      <c r="Y1" s="65" t="s">
        <v>111</v>
      </c>
      <c r="Z1" s="65" t="s">
        <v>112</v>
      </c>
      <c r="AA1" s="22" t="s">
        <v>136</v>
      </c>
      <c r="AB1" s="22" t="s">
        <v>137</v>
      </c>
      <c r="AC1" s="22" t="s">
        <v>113</v>
      </c>
      <c r="AD1" s="22" t="s">
        <v>114</v>
      </c>
      <c r="AE1" s="22" t="s">
        <v>115</v>
      </c>
      <c r="AF1" s="22" t="s">
        <v>116</v>
      </c>
      <c r="AG1" s="22" t="s">
        <v>115</v>
      </c>
      <c r="AH1" s="22"/>
      <c r="AI1" s="63" t="s">
        <v>153</v>
      </c>
      <c r="AJ1" s="63" t="s">
        <v>152</v>
      </c>
      <c r="AK1" s="22"/>
      <c r="AL1" s="26" t="s">
        <v>115</v>
      </c>
      <c r="AM1" s="26" t="s">
        <v>116</v>
      </c>
      <c r="AN1" s="22" t="s">
        <v>99</v>
      </c>
      <c r="AO1" s="22" t="s">
        <v>100</v>
      </c>
      <c r="AP1" s="30" t="s">
        <v>155</v>
      </c>
      <c r="AQ1" s="30" t="s">
        <v>200</v>
      </c>
      <c r="AR1" s="30" t="s">
        <v>155</v>
      </c>
      <c r="AS1" s="30" t="s">
        <v>200</v>
      </c>
    </row>
    <row r="2" spans="1:46" x14ac:dyDescent="0.25">
      <c r="B2" s="67">
        <v>8450</v>
      </c>
      <c r="C2" s="37" t="s">
        <v>151</v>
      </c>
      <c r="D2" s="24">
        <v>4</v>
      </c>
      <c r="E2" s="85" t="s">
        <v>219</v>
      </c>
      <c r="F2" s="93">
        <v>2537060</v>
      </c>
      <c r="G2" s="93">
        <v>1176060</v>
      </c>
      <c r="H2" s="93" t="str">
        <f t="shared" ref="H2" si="0">RIGHT(F2,6)</f>
        <v>537060</v>
      </c>
      <c r="I2" s="93" t="str">
        <f t="shared" ref="I2" si="1">RIGHT(G2,6)</f>
        <v>176060</v>
      </c>
      <c r="J2" s="94" t="s">
        <v>163</v>
      </c>
      <c r="K2" s="93" t="s">
        <v>164</v>
      </c>
      <c r="L2" s="95"/>
      <c r="M2" s="96">
        <v>3</v>
      </c>
      <c r="N2" s="95"/>
      <c r="O2" s="95"/>
      <c r="P2" s="97">
        <v>44270</v>
      </c>
      <c r="Q2" s="98"/>
      <c r="R2" s="98"/>
      <c r="S2" s="98"/>
      <c r="T2" s="98"/>
      <c r="U2" s="98"/>
      <c r="V2" s="98"/>
      <c r="W2" s="98"/>
      <c r="X2" s="99">
        <v>44181</v>
      </c>
      <c r="Y2" s="98">
        <f t="shared" ref="Y2:Y8" si="2">(I2 - 200000) / 1000000</f>
        <v>-2.3939999999999999E-2</v>
      </c>
      <c r="Z2" s="98">
        <f t="shared" ref="Z2:Z8" si="3">(H2 - 600000) / 1000000</f>
        <v>-6.2939999999999996E-2</v>
      </c>
      <c r="AA2" s="98">
        <f t="shared" ref="AA2:AA8" si="4">(16.9023892 +3.238272*Y2 -0.270978*Z2^2 -0.002528*Y2^2 -0.0447*Z2^2 *Y2 -0.014*Y2^3)*100/36</f>
        <v>46.732762463055295</v>
      </c>
      <c r="AB2" s="98">
        <f t="shared" ref="AB2:AB8" si="5">(2.6779094 +4.728982*Z2 +0.791484*Z2*Y2 +0.1306*Z2*Y2^2 -0.0436*Z2^3)*100/36</f>
        <v>6.6151834108490188</v>
      </c>
      <c r="AC2" s="98">
        <f t="shared" ref="AC2:AC8" si="6">INT(AA2)</f>
        <v>46</v>
      </c>
      <c r="AD2" s="98">
        <f t="shared" ref="AD2:AD8" si="7">INT((AA2-AC2)*60)</f>
        <v>43</v>
      </c>
      <c r="AE2" s="98">
        <f t="shared" ref="AE2:AE8" si="8">(((AA2-AC2)*60)-AD2)*60</f>
        <v>57.944866999060878</v>
      </c>
      <c r="AF2" s="98">
        <f t="shared" ref="AF2:AF8" si="9">INT(AB2)</f>
        <v>6</v>
      </c>
      <c r="AG2" s="98">
        <f t="shared" ref="AG2:AG8" si="10">INT((AB2-AF2)*60)</f>
        <v>36</v>
      </c>
      <c r="AH2" s="98">
        <f t="shared" ref="AH2:AH8" si="11">(((AB2-AF2)*60)-AG2)*60</f>
        <v>54.660279056467829</v>
      </c>
      <c r="AI2" s="100">
        <f t="shared" ref="AI2:AI8" si="12">AC2+AD2/60+AE2/3600</f>
        <v>46.732762463055295</v>
      </c>
      <c r="AJ2" s="100">
        <f t="shared" ref="AJ2:AJ8" si="13">AF2+AG2/60+AH2/3600</f>
        <v>6.6151834108490188</v>
      </c>
      <c r="AK2" s="98" t="s">
        <v>218</v>
      </c>
      <c r="AL2" s="98">
        <f t="shared" ref="AL2:AL8" si="14" xml:space="preserve"> (AJ2*3600 - 26782.5) /10000</f>
        <v>-0.29678397209435314</v>
      </c>
      <c r="AM2" s="98">
        <f t="shared" ref="AM2:AM8" si="15" xml:space="preserve"> (AI2*3600 - 169028.66) /10000</f>
        <v>-7.9071513300095098E-2</v>
      </c>
      <c r="AN2" s="101">
        <f t="shared" ref="AN2:AN8" si="16" xml:space="preserve"> 600072.37 +211455.93*AL2 -10938.51*AL2*AM2 -0.36*AL2*AM2^2 -44.54*AL2^3</f>
        <v>537060.10841728665</v>
      </c>
      <c r="AO2" s="101">
        <f t="shared" ref="AO2:AO8" si="17" xml:space="preserve"> 200147.07 +308807.95*AM2 +3745.25*AL2^2 +76.63*AM2^2 -194.56*AL2^2 *AM2 +119.79*AM2^3</f>
        <v>176060.81735361114</v>
      </c>
      <c r="AP2" s="93" t="str">
        <f t="shared" ref="AP2:AP8" si="18">H2</f>
        <v>537060</v>
      </c>
      <c r="AQ2" s="93">
        <f t="shared" ref="AQ2:AQ8" si="19">AN2-AP2</f>
        <v>0.10841728665400296</v>
      </c>
      <c r="AR2" s="93" t="str">
        <f t="shared" ref="AR2:AR8" si="20">I2</f>
        <v>176060</v>
      </c>
      <c r="AS2" s="101">
        <f t="shared" ref="AS2:AS8" si="21">AO2-AR2</f>
        <v>0.81735361114260741</v>
      </c>
      <c r="AT2" s="98"/>
    </row>
    <row r="3" spans="1:46" x14ac:dyDescent="0.25">
      <c r="B3" s="67">
        <v>8451</v>
      </c>
      <c r="C3" s="37" t="s">
        <v>151</v>
      </c>
      <c r="D3" s="24">
        <v>4</v>
      </c>
      <c r="E3" s="85" t="s">
        <v>219</v>
      </c>
      <c r="F3" s="93">
        <v>2537060</v>
      </c>
      <c r="G3" s="93">
        <v>1176060</v>
      </c>
      <c r="H3" s="93" t="str">
        <f t="shared" ref="H3" si="22">RIGHT(F3,6)</f>
        <v>537060</v>
      </c>
      <c r="I3" s="93" t="str">
        <f t="shared" ref="I3" si="23">RIGHT(G3,6)</f>
        <v>176060</v>
      </c>
      <c r="J3" s="94" t="s">
        <v>163</v>
      </c>
      <c r="K3" s="93" t="s">
        <v>164</v>
      </c>
      <c r="L3" s="95"/>
      <c r="M3" s="96">
        <v>3</v>
      </c>
      <c r="N3" s="95"/>
      <c r="O3" s="95"/>
      <c r="P3" s="97">
        <v>44270</v>
      </c>
      <c r="Q3" s="98"/>
      <c r="R3" s="98"/>
      <c r="S3" s="98"/>
      <c r="T3" s="98"/>
      <c r="U3" s="98"/>
      <c r="V3" s="98"/>
      <c r="W3" s="98"/>
      <c r="X3" s="99">
        <v>44181</v>
      </c>
      <c r="Y3" s="98">
        <f t="shared" si="2"/>
        <v>-2.3939999999999999E-2</v>
      </c>
      <c r="Z3" s="98">
        <f t="shared" si="3"/>
        <v>-6.2939999999999996E-2</v>
      </c>
      <c r="AA3" s="98">
        <f t="shared" si="4"/>
        <v>46.732762463055295</v>
      </c>
      <c r="AB3" s="98">
        <f t="shared" si="5"/>
        <v>6.6151834108490188</v>
      </c>
      <c r="AC3" s="98">
        <f t="shared" si="6"/>
        <v>46</v>
      </c>
      <c r="AD3" s="98">
        <f t="shared" si="7"/>
        <v>43</v>
      </c>
      <c r="AE3" s="98">
        <f t="shared" si="8"/>
        <v>57.944866999060878</v>
      </c>
      <c r="AF3" s="98">
        <f t="shared" si="9"/>
        <v>6</v>
      </c>
      <c r="AG3" s="98">
        <f t="shared" si="10"/>
        <v>36</v>
      </c>
      <c r="AH3" s="98">
        <f t="shared" si="11"/>
        <v>54.660279056467829</v>
      </c>
      <c r="AI3" s="100">
        <f t="shared" si="12"/>
        <v>46.732762463055295</v>
      </c>
      <c r="AJ3" s="100">
        <f t="shared" si="13"/>
        <v>6.6151834108490188</v>
      </c>
      <c r="AK3" s="98" t="s">
        <v>218</v>
      </c>
      <c r="AL3" s="98">
        <f t="shared" si="14"/>
        <v>-0.29678397209435314</v>
      </c>
      <c r="AM3" s="98">
        <f t="shared" si="15"/>
        <v>-7.9071513300095098E-2</v>
      </c>
      <c r="AN3" s="101">
        <f t="shared" si="16"/>
        <v>537060.10841728665</v>
      </c>
      <c r="AO3" s="101">
        <f t="shared" si="17"/>
        <v>176060.81735361114</v>
      </c>
      <c r="AP3" s="93" t="str">
        <f t="shared" si="18"/>
        <v>537060</v>
      </c>
      <c r="AQ3" s="93">
        <f t="shared" si="19"/>
        <v>0.10841728665400296</v>
      </c>
      <c r="AR3" s="93" t="str">
        <f t="shared" si="20"/>
        <v>176060</v>
      </c>
      <c r="AS3" s="101">
        <f t="shared" si="21"/>
        <v>0.81735361114260741</v>
      </c>
      <c r="AT3" s="98"/>
    </row>
    <row r="4" spans="1:46" x14ac:dyDescent="0.25">
      <c r="B4" s="67">
        <v>8172</v>
      </c>
      <c r="C4" s="37" t="s">
        <v>151</v>
      </c>
      <c r="D4" s="24">
        <v>2</v>
      </c>
      <c r="E4" s="62" t="s">
        <v>230</v>
      </c>
      <c r="F4" s="93">
        <v>2546828</v>
      </c>
      <c r="G4" s="93">
        <v>1181593</v>
      </c>
      <c r="H4" s="93" t="str">
        <f t="shared" ref="H4" si="24">RIGHT(F4,6)</f>
        <v>546828</v>
      </c>
      <c r="I4" s="93" t="str">
        <f t="shared" ref="I4" si="25">RIGHT(G4,6)</f>
        <v>181593</v>
      </c>
      <c r="J4" s="93" t="s">
        <v>163</v>
      </c>
      <c r="K4" s="93" t="s">
        <v>164</v>
      </c>
      <c r="L4" s="95"/>
      <c r="M4" s="96">
        <v>6</v>
      </c>
      <c r="N4" s="95"/>
      <c r="O4" s="95"/>
      <c r="P4" s="97">
        <v>44270</v>
      </c>
      <c r="Q4" s="98"/>
      <c r="R4" s="98"/>
      <c r="S4" s="98"/>
      <c r="T4" s="98"/>
      <c r="U4" s="98"/>
      <c r="V4" s="98"/>
      <c r="W4" s="98"/>
      <c r="X4" s="99">
        <v>44181</v>
      </c>
      <c r="Y4" s="98">
        <f t="shared" si="2"/>
        <v>-1.8407E-2</v>
      </c>
      <c r="Z4" s="98">
        <f t="shared" si="3"/>
        <v>-5.3171999999999997E-2</v>
      </c>
      <c r="AA4" s="98">
        <f t="shared" si="4"/>
        <v>46.783382662885735</v>
      </c>
      <c r="AB4" s="98">
        <f t="shared" si="5"/>
        <v>6.74233007048392</v>
      </c>
      <c r="AC4" s="98">
        <f t="shared" si="6"/>
        <v>46</v>
      </c>
      <c r="AD4" s="98">
        <f t="shared" si="7"/>
        <v>47</v>
      </c>
      <c r="AE4" s="98">
        <f t="shared" si="8"/>
        <v>0.17758638864677323</v>
      </c>
      <c r="AF4" s="98">
        <f t="shared" si="9"/>
        <v>6</v>
      </c>
      <c r="AG4" s="98">
        <f t="shared" si="10"/>
        <v>44</v>
      </c>
      <c r="AH4" s="98">
        <f t="shared" si="11"/>
        <v>32.388253742111885</v>
      </c>
      <c r="AI4" s="100">
        <f t="shared" si="12"/>
        <v>46.783382662885735</v>
      </c>
      <c r="AJ4" s="100">
        <f t="shared" si="13"/>
        <v>6.74233007048392</v>
      </c>
      <c r="AK4" s="98" t="s">
        <v>218</v>
      </c>
      <c r="AL4" s="98">
        <f t="shared" si="14"/>
        <v>-0.25101117462578876</v>
      </c>
      <c r="AM4" s="98">
        <f t="shared" si="15"/>
        <v>-6.0848241361134571E-2</v>
      </c>
      <c r="AN4" s="101">
        <f t="shared" si="16"/>
        <v>546828.20307900035</v>
      </c>
      <c r="AO4" s="101">
        <f t="shared" si="17"/>
        <v>181593.62747725059</v>
      </c>
      <c r="AP4" s="93" t="str">
        <f t="shared" si="18"/>
        <v>546828</v>
      </c>
      <c r="AQ4" s="93">
        <f t="shared" si="19"/>
        <v>0.20307900034822524</v>
      </c>
      <c r="AR4" s="93" t="str">
        <f t="shared" si="20"/>
        <v>181593</v>
      </c>
      <c r="AS4" s="101">
        <f t="shared" si="21"/>
        <v>0.62747725058579817</v>
      </c>
      <c r="AT4" s="98"/>
    </row>
    <row r="5" spans="1:46" x14ac:dyDescent="0.25">
      <c r="B5" s="67">
        <v>8501</v>
      </c>
      <c r="C5" s="37" t="s">
        <v>151</v>
      </c>
      <c r="D5" s="24">
        <v>3</v>
      </c>
      <c r="E5" s="62" t="s">
        <v>236</v>
      </c>
      <c r="F5" s="93">
        <v>2540855</v>
      </c>
      <c r="G5" s="93">
        <v>1178032</v>
      </c>
      <c r="H5" s="93" t="str">
        <f t="shared" ref="H5:H8" si="26">RIGHT(F5,6)</f>
        <v>540855</v>
      </c>
      <c r="I5" s="93" t="str">
        <f t="shared" ref="I5:I8" si="27">RIGHT(G5,6)</f>
        <v>178032</v>
      </c>
      <c r="J5" s="93" t="s">
        <v>163</v>
      </c>
      <c r="K5" s="93" t="s">
        <v>164</v>
      </c>
      <c r="L5" s="95"/>
      <c r="M5" s="102">
        <v>8</v>
      </c>
      <c r="N5" s="95"/>
      <c r="O5" s="95"/>
      <c r="P5" s="97">
        <v>44270</v>
      </c>
      <c r="Q5" s="98"/>
      <c r="R5" s="98"/>
      <c r="S5" s="98"/>
      <c r="T5" s="98"/>
      <c r="U5" s="98"/>
      <c r="V5" s="98"/>
      <c r="W5" s="98"/>
      <c r="X5" s="99">
        <v>44181</v>
      </c>
      <c r="Y5" s="98">
        <f t="shared" si="2"/>
        <v>-2.1968000000000001E-2</v>
      </c>
      <c r="Z5" s="98">
        <f t="shared" si="3"/>
        <v>-5.9145000000000003E-2</v>
      </c>
      <c r="AA5" s="98">
        <f t="shared" si="4"/>
        <v>46.750848021224208</v>
      </c>
      <c r="AB5" s="98">
        <f t="shared" si="5"/>
        <v>6.6645761824387888</v>
      </c>
      <c r="AC5" s="98">
        <f t="shared" si="6"/>
        <v>46</v>
      </c>
      <c r="AD5" s="98">
        <f t="shared" si="7"/>
        <v>45</v>
      </c>
      <c r="AE5" s="98">
        <f t="shared" si="8"/>
        <v>3.0528764071476644</v>
      </c>
      <c r="AF5" s="98">
        <f t="shared" si="9"/>
        <v>6</v>
      </c>
      <c r="AG5" s="98">
        <f t="shared" si="10"/>
        <v>39</v>
      </c>
      <c r="AH5" s="98">
        <f t="shared" si="11"/>
        <v>52.474256779639461</v>
      </c>
      <c r="AI5" s="100">
        <f t="shared" si="12"/>
        <v>46.750848021224208</v>
      </c>
      <c r="AJ5" s="100">
        <f t="shared" si="13"/>
        <v>6.6645761824387888</v>
      </c>
      <c r="AK5" s="98" t="s">
        <v>218</v>
      </c>
      <c r="AL5" s="98">
        <f t="shared" si="14"/>
        <v>-0.27900257432203618</v>
      </c>
      <c r="AM5" s="98">
        <f t="shared" si="15"/>
        <v>-7.256071235928685E-2</v>
      </c>
      <c r="AN5" s="101">
        <f t="shared" si="16"/>
        <v>540855.1429946369</v>
      </c>
      <c r="AO5" s="101">
        <f t="shared" si="17"/>
        <v>178032.7411819612</v>
      </c>
      <c r="AP5" s="93" t="str">
        <f t="shared" si="18"/>
        <v>540855</v>
      </c>
      <c r="AQ5" s="93">
        <f t="shared" si="19"/>
        <v>0.14299463690258563</v>
      </c>
      <c r="AR5" s="93" t="str">
        <f t="shared" si="20"/>
        <v>178032</v>
      </c>
      <c r="AS5" s="101">
        <f t="shared" si="21"/>
        <v>0.74118196120252833</v>
      </c>
      <c r="AT5" s="98"/>
    </row>
    <row r="6" spans="1:46" x14ac:dyDescent="0.25">
      <c r="B6" s="67">
        <v>8502</v>
      </c>
      <c r="C6" s="37" t="s">
        <v>151</v>
      </c>
      <c r="D6" s="24">
        <v>3</v>
      </c>
      <c r="E6" s="62" t="s">
        <v>236</v>
      </c>
      <c r="F6" s="93">
        <v>2540855</v>
      </c>
      <c r="G6" s="93">
        <v>1178032</v>
      </c>
      <c r="H6" s="93" t="str">
        <f t="shared" si="26"/>
        <v>540855</v>
      </c>
      <c r="I6" s="93" t="str">
        <f t="shared" si="27"/>
        <v>178032</v>
      </c>
      <c r="J6" s="93" t="s">
        <v>163</v>
      </c>
      <c r="K6" s="93" t="s">
        <v>164</v>
      </c>
      <c r="L6" s="95"/>
      <c r="M6" s="102">
        <v>8</v>
      </c>
      <c r="N6" s="95"/>
      <c r="O6" s="95"/>
      <c r="P6" s="97">
        <v>44270</v>
      </c>
      <c r="Q6" s="98"/>
      <c r="R6" s="98"/>
      <c r="S6" s="98"/>
      <c r="T6" s="98"/>
      <c r="U6" s="98"/>
      <c r="V6" s="98"/>
      <c r="W6" s="98"/>
      <c r="X6" s="99">
        <v>44181</v>
      </c>
      <c r="Y6" s="98">
        <f t="shared" si="2"/>
        <v>-2.1968000000000001E-2</v>
      </c>
      <c r="Z6" s="98">
        <f t="shared" si="3"/>
        <v>-5.9145000000000003E-2</v>
      </c>
      <c r="AA6" s="98">
        <f t="shared" si="4"/>
        <v>46.750848021224208</v>
      </c>
      <c r="AB6" s="98">
        <f t="shared" si="5"/>
        <v>6.6645761824387888</v>
      </c>
      <c r="AC6" s="98">
        <f t="shared" si="6"/>
        <v>46</v>
      </c>
      <c r="AD6" s="98">
        <f t="shared" si="7"/>
        <v>45</v>
      </c>
      <c r="AE6" s="98">
        <f t="shared" si="8"/>
        <v>3.0528764071476644</v>
      </c>
      <c r="AF6" s="98">
        <f t="shared" si="9"/>
        <v>6</v>
      </c>
      <c r="AG6" s="98">
        <f t="shared" si="10"/>
        <v>39</v>
      </c>
      <c r="AH6" s="98">
        <f t="shared" si="11"/>
        <v>52.474256779639461</v>
      </c>
      <c r="AI6" s="100">
        <f t="shared" si="12"/>
        <v>46.750848021224208</v>
      </c>
      <c r="AJ6" s="100">
        <f t="shared" si="13"/>
        <v>6.6645761824387888</v>
      </c>
      <c r="AK6" s="98" t="s">
        <v>218</v>
      </c>
      <c r="AL6" s="98">
        <f t="shared" si="14"/>
        <v>-0.27900257432203618</v>
      </c>
      <c r="AM6" s="98">
        <f t="shared" si="15"/>
        <v>-7.256071235928685E-2</v>
      </c>
      <c r="AN6" s="101">
        <f t="shared" si="16"/>
        <v>540855.1429946369</v>
      </c>
      <c r="AO6" s="101">
        <f t="shared" si="17"/>
        <v>178032.7411819612</v>
      </c>
      <c r="AP6" s="93" t="str">
        <f t="shared" si="18"/>
        <v>540855</v>
      </c>
      <c r="AQ6" s="93">
        <f t="shared" si="19"/>
        <v>0.14299463690258563</v>
      </c>
      <c r="AR6" s="93" t="str">
        <f t="shared" si="20"/>
        <v>178032</v>
      </c>
      <c r="AS6" s="101">
        <f t="shared" si="21"/>
        <v>0.74118196120252833</v>
      </c>
      <c r="AT6" s="98"/>
    </row>
    <row r="7" spans="1:46" x14ac:dyDescent="0.25">
      <c r="B7" s="67">
        <v>8503</v>
      </c>
      <c r="C7" s="37" t="s">
        <v>151</v>
      </c>
      <c r="D7" s="24">
        <v>3</v>
      </c>
      <c r="E7" s="62" t="s">
        <v>236</v>
      </c>
      <c r="F7" s="93">
        <v>2540855</v>
      </c>
      <c r="G7" s="93">
        <v>1178032</v>
      </c>
      <c r="H7" s="93" t="str">
        <f t="shared" si="26"/>
        <v>540855</v>
      </c>
      <c r="I7" s="93" t="str">
        <f t="shared" si="27"/>
        <v>178032</v>
      </c>
      <c r="J7" s="93" t="s">
        <v>163</v>
      </c>
      <c r="K7" s="93" t="s">
        <v>164</v>
      </c>
      <c r="L7" s="95"/>
      <c r="M7" s="102">
        <v>8</v>
      </c>
      <c r="N7" s="95"/>
      <c r="O7" s="95"/>
      <c r="P7" s="97">
        <v>44270</v>
      </c>
      <c r="Q7" s="98"/>
      <c r="R7" s="98"/>
      <c r="S7" s="98"/>
      <c r="T7" s="98"/>
      <c r="U7" s="98"/>
      <c r="V7" s="98"/>
      <c r="W7" s="98"/>
      <c r="X7" s="99">
        <v>44181</v>
      </c>
      <c r="Y7" s="98">
        <f t="shared" si="2"/>
        <v>-2.1968000000000001E-2</v>
      </c>
      <c r="Z7" s="98">
        <f t="shared" si="3"/>
        <v>-5.9145000000000003E-2</v>
      </c>
      <c r="AA7" s="98">
        <f t="shared" si="4"/>
        <v>46.750848021224208</v>
      </c>
      <c r="AB7" s="98">
        <f t="shared" si="5"/>
        <v>6.6645761824387888</v>
      </c>
      <c r="AC7" s="98">
        <f t="shared" si="6"/>
        <v>46</v>
      </c>
      <c r="AD7" s="98">
        <f t="shared" si="7"/>
        <v>45</v>
      </c>
      <c r="AE7" s="98">
        <f t="shared" si="8"/>
        <v>3.0528764071476644</v>
      </c>
      <c r="AF7" s="98">
        <f t="shared" si="9"/>
        <v>6</v>
      </c>
      <c r="AG7" s="98">
        <f t="shared" si="10"/>
        <v>39</v>
      </c>
      <c r="AH7" s="98">
        <f t="shared" si="11"/>
        <v>52.474256779639461</v>
      </c>
      <c r="AI7" s="100">
        <f t="shared" si="12"/>
        <v>46.750848021224208</v>
      </c>
      <c r="AJ7" s="100">
        <f t="shared" si="13"/>
        <v>6.6645761824387888</v>
      </c>
      <c r="AK7" s="98" t="s">
        <v>218</v>
      </c>
      <c r="AL7" s="98">
        <f t="shared" si="14"/>
        <v>-0.27900257432203618</v>
      </c>
      <c r="AM7" s="98">
        <f t="shared" si="15"/>
        <v>-7.256071235928685E-2</v>
      </c>
      <c r="AN7" s="101">
        <f t="shared" si="16"/>
        <v>540855.1429946369</v>
      </c>
      <c r="AO7" s="101">
        <f t="shared" si="17"/>
        <v>178032.7411819612</v>
      </c>
      <c r="AP7" s="93" t="str">
        <f t="shared" si="18"/>
        <v>540855</v>
      </c>
      <c r="AQ7" s="93">
        <f t="shared" si="19"/>
        <v>0.14299463690258563</v>
      </c>
      <c r="AR7" s="93" t="str">
        <f t="shared" si="20"/>
        <v>178032</v>
      </c>
      <c r="AS7" s="101">
        <f t="shared" si="21"/>
        <v>0.74118196120252833</v>
      </c>
      <c r="AT7" s="98"/>
    </row>
    <row r="8" spans="1:46" x14ac:dyDescent="0.25">
      <c r="B8" s="67">
        <v>8504</v>
      </c>
      <c r="C8" s="37" t="s">
        <v>151</v>
      </c>
      <c r="D8" s="24">
        <v>3</v>
      </c>
      <c r="E8" s="62" t="s">
        <v>236</v>
      </c>
      <c r="F8" s="93">
        <v>2540855</v>
      </c>
      <c r="G8" s="93">
        <v>1178032</v>
      </c>
      <c r="H8" s="93" t="str">
        <f t="shared" si="26"/>
        <v>540855</v>
      </c>
      <c r="I8" s="93" t="str">
        <f t="shared" si="27"/>
        <v>178032</v>
      </c>
      <c r="J8" s="93" t="s">
        <v>163</v>
      </c>
      <c r="K8" s="93" t="s">
        <v>164</v>
      </c>
      <c r="L8" s="95"/>
      <c r="M8" s="102">
        <v>8</v>
      </c>
      <c r="N8" s="95"/>
      <c r="O8" s="95"/>
      <c r="P8" s="97">
        <v>44270</v>
      </c>
      <c r="Q8" s="98"/>
      <c r="R8" s="98"/>
      <c r="S8" s="98"/>
      <c r="T8" s="98"/>
      <c r="U8" s="98"/>
      <c r="V8" s="98"/>
      <c r="W8" s="98"/>
      <c r="X8" s="99">
        <v>44181</v>
      </c>
      <c r="Y8" s="98">
        <f t="shared" si="2"/>
        <v>-2.1968000000000001E-2</v>
      </c>
      <c r="Z8" s="98">
        <f t="shared" si="3"/>
        <v>-5.9145000000000003E-2</v>
      </c>
      <c r="AA8" s="98">
        <f t="shared" si="4"/>
        <v>46.750848021224208</v>
      </c>
      <c r="AB8" s="98">
        <f t="shared" si="5"/>
        <v>6.6645761824387888</v>
      </c>
      <c r="AC8" s="98">
        <f t="shared" si="6"/>
        <v>46</v>
      </c>
      <c r="AD8" s="98">
        <f t="shared" si="7"/>
        <v>45</v>
      </c>
      <c r="AE8" s="98">
        <f t="shared" si="8"/>
        <v>3.0528764071476644</v>
      </c>
      <c r="AF8" s="98">
        <f t="shared" si="9"/>
        <v>6</v>
      </c>
      <c r="AG8" s="98">
        <f t="shared" si="10"/>
        <v>39</v>
      </c>
      <c r="AH8" s="98">
        <f t="shared" si="11"/>
        <v>52.474256779639461</v>
      </c>
      <c r="AI8" s="100">
        <f t="shared" si="12"/>
        <v>46.750848021224208</v>
      </c>
      <c r="AJ8" s="100">
        <f t="shared" si="13"/>
        <v>6.6645761824387888</v>
      </c>
      <c r="AK8" s="98" t="s">
        <v>218</v>
      </c>
      <c r="AL8" s="98">
        <f t="shared" si="14"/>
        <v>-0.27900257432203618</v>
      </c>
      <c r="AM8" s="98">
        <f t="shared" si="15"/>
        <v>-7.256071235928685E-2</v>
      </c>
      <c r="AN8" s="101">
        <f t="shared" si="16"/>
        <v>540855.1429946369</v>
      </c>
      <c r="AO8" s="101">
        <f t="shared" si="17"/>
        <v>178032.7411819612</v>
      </c>
      <c r="AP8" s="93" t="str">
        <f t="shared" si="18"/>
        <v>540855</v>
      </c>
      <c r="AQ8" s="93">
        <f t="shared" si="19"/>
        <v>0.14299463690258563</v>
      </c>
      <c r="AR8" s="93" t="str">
        <f t="shared" si="20"/>
        <v>178032</v>
      </c>
      <c r="AS8" s="101">
        <f t="shared" si="21"/>
        <v>0.74118196120252833</v>
      </c>
      <c r="AT8" s="98"/>
    </row>
    <row r="9" spans="1:46" x14ac:dyDescent="0.25">
      <c r="B9" s="91">
        <v>300</v>
      </c>
      <c r="C9" s="34" t="s">
        <v>151</v>
      </c>
      <c r="D9" s="24">
        <v>1</v>
      </c>
      <c r="E9" s="86" t="s">
        <v>252</v>
      </c>
      <c r="F9" s="93">
        <v>2561077</v>
      </c>
      <c r="G9" s="93">
        <v>1183054</v>
      </c>
      <c r="H9" s="93" t="str">
        <f t="shared" ref="H9:H14" si="28">RIGHT(F9,6)</f>
        <v>561077</v>
      </c>
      <c r="I9" s="93" t="str">
        <f t="shared" ref="I9:I14" si="29">RIGHT(G9,6)</f>
        <v>183054</v>
      </c>
      <c r="J9" s="93" t="s">
        <v>163</v>
      </c>
      <c r="K9" s="93" t="s">
        <v>164</v>
      </c>
      <c r="L9" s="95"/>
      <c r="M9" s="102">
        <v>11</v>
      </c>
      <c r="N9" s="95"/>
      <c r="O9" s="95"/>
      <c r="P9" s="97">
        <v>44270</v>
      </c>
      <c r="Q9" s="98"/>
      <c r="R9" s="98"/>
      <c r="S9" s="98"/>
      <c r="T9" s="98"/>
      <c r="U9" s="98"/>
      <c r="V9" s="98"/>
      <c r="W9" s="98"/>
      <c r="X9" s="99">
        <v>44182</v>
      </c>
      <c r="Y9" s="98">
        <f t="shared" ref="Y9:Y14" si="30">(I9 - 200000) / 1000000</f>
        <v>-1.6945999999999999E-2</v>
      </c>
      <c r="Z9" s="98">
        <f t="shared" ref="Z9:Z14" si="31">(H9 - 600000) / 1000000</f>
        <v>-3.8922999999999999E-2</v>
      </c>
      <c r="AA9" s="98">
        <f t="shared" ref="AA9:AA14" si="32">(16.9023892 +3.238272*Y9 -0.270978*Z9^2 -0.002528*Y9^2 -0.0447*Z9^2 *Y9 -0.014*Y9^3)*100/36</f>
        <v>46.79750944666511</v>
      </c>
      <c r="AB9" s="98">
        <f t="shared" ref="AB9:AB14" si="33">(2.6779094 +4.728982*Z9 +0.791484*Z9*Y9 +0.1306*Z9*Y9^2 -0.0436*Z9^3)*100/36</f>
        <v>6.9287955531408052</v>
      </c>
      <c r="AC9" s="98">
        <f t="shared" ref="AC9:AC14" si="34">INT(AA9)</f>
        <v>46</v>
      </c>
      <c r="AD9" s="98">
        <f t="shared" ref="AD9:AD14" si="35">INT((AA9-AC9)*60)</f>
        <v>47</v>
      </c>
      <c r="AE9" s="98">
        <f t="shared" ref="AE9:AE14" si="36">(((AA9-AC9)*60)-AD9)*60</f>
        <v>51.03400799439612</v>
      </c>
      <c r="AF9" s="98">
        <f t="shared" ref="AF9:AF14" si="37">INT(AB9)</f>
        <v>6</v>
      </c>
      <c r="AG9" s="98">
        <f t="shared" ref="AG9:AG14" si="38">INT((AB9-AF9)*60)</f>
        <v>55</v>
      </c>
      <c r="AH9" s="98">
        <f t="shared" ref="AH9:AH14" si="39">(((AB9-AF9)*60)-AG9)*60</f>
        <v>43.663991306898708</v>
      </c>
      <c r="AI9" s="100">
        <f t="shared" ref="AI9:AI14" si="40">AC9+AD9/60+AE9/3600</f>
        <v>46.79750944666511</v>
      </c>
      <c r="AJ9" s="100">
        <f t="shared" ref="AJ9:AJ14" si="41">AF9+AG9/60+AH9/3600</f>
        <v>6.9287955531408052</v>
      </c>
      <c r="AK9" s="98" t="s">
        <v>218</v>
      </c>
      <c r="AL9" s="98">
        <f t="shared" ref="AL9:AL14" si="42" xml:space="preserve"> (AJ9*3600 - 26782.5) /10000</f>
        <v>-0.18388360086931024</v>
      </c>
      <c r="AM9" s="98">
        <f t="shared" ref="AM9:AM14" si="43" xml:space="preserve"> (AI9*3600 - 169028.66) /10000</f>
        <v>-5.5762599200560363E-2</v>
      </c>
      <c r="AN9" s="101">
        <f t="shared" ref="AN9:AN14" si="44" xml:space="preserve"> 600072.37 +211455.93*AL9 -10938.51*AL9*AM9 -0.36*AL9*AM9^2 -44.54*AL9^3</f>
        <v>561077.20771311433</v>
      </c>
      <c r="AO9" s="101">
        <f t="shared" ref="AO9:AO14" si="45" xml:space="preserve"> 200147.07 +308807.95*AM9 +3745.25*AL9^2 +76.63*AM9^2 -194.56*AL9^2 *AM9 +119.79*AM9^3</f>
        <v>183054.35921444566</v>
      </c>
      <c r="AP9" s="93" t="str">
        <f t="shared" ref="AP9:AP14" si="46">H9</f>
        <v>561077</v>
      </c>
      <c r="AQ9" s="93">
        <f t="shared" ref="AQ9:AQ14" si="47">AN9-AP9</f>
        <v>0.20771311433054507</v>
      </c>
      <c r="AR9" s="93" t="str">
        <f t="shared" ref="AR9:AR14" si="48">I9</f>
        <v>183054</v>
      </c>
      <c r="AS9" s="101">
        <f t="shared" ref="AS9:AS14" si="49">AO9-AR9</f>
        <v>0.35921444566338323</v>
      </c>
      <c r="AT9" s="98"/>
    </row>
    <row r="10" spans="1:46" x14ac:dyDescent="0.25">
      <c r="B10" s="91">
        <v>301</v>
      </c>
      <c r="C10" s="34" t="s">
        <v>151</v>
      </c>
      <c r="D10" s="87">
        <v>1</v>
      </c>
      <c r="E10" s="86" t="s">
        <v>252</v>
      </c>
      <c r="F10" s="93">
        <v>2560843</v>
      </c>
      <c r="G10" s="93">
        <v>1182834</v>
      </c>
      <c r="H10" s="93" t="str">
        <f t="shared" si="28"/>
        <v>560843</v>
      </c>
      <c r="I10" s="93" t="str">
        <f t="shared" si="29"/>
        <v>182834</v>
      </c>
      <c r="J10" s="93" t="s">
        <v>163</v>
      </c>
      <c r="K10" s="93" t="s">
        <v>164</v>
      </c>
      <c r="L10" s="95"/>
      <c r="M10" s="102">
        <v>11</v>
      </c>
      <c r="N10" s="95"/>
      <c r="O10" s="95"/>
      <c r="P10" s="97">
        <v>44270</v>
      </c>
      <c r="Q10" s="98"/>
      <c r="R10" s="98"/>
      <c r="S10" s="98"/>
      <c r="T10" s="98"/>
      <c r="U10" s="98"/>
      <c r="V10" s="98"/>
      <c r="W10" s="98"/>
      <c r="X10" s="99">
        <v>44183</v>
      </c>
      <c r="Y10" s="98">
        <f t="shared" si="30"/>
        <v>-1.7166000000000001E-2</v>
      </c>
      <c r="Z10" s="98">
        <f t="shared" si="31"/>
        <v>-3.9156999999999997E-2</v>
      </c>
      <c r="AA10" s="98">
        <f t="shared" si="32"/>
        <v>46.795516785084914</v>
      </c>
      <c r="AB10" s="98">
        <f t="shared" si="33"/>
        <v>6.9257493711964324</v>
      </c>
      <c r="AC10" s="98">
        <f t="shared" si="34"/>
        <v>46</v>
      </c>
      <c r="AD10" s="98">
        <f t="shared" si="35"/>
        <v>47</v>
      </c>
      <c r="AE10" s="98">
        <f t="shared" si="36"/>
        <v>43.860426305689089</v>
      </c>
      <c r="AF10" s="98">
        <f t="shared" si="37"/>
        <v>6</v>
      </c>
      <c r="AG10" s="98">
        <f t="shared" si="38"/>
        <v>55</v>
      </c>
      <c r="AH10" s="98">
        <f t="shared" si="39"/>
        <v>32.697736307156902</v>
      </c>
      <c r="AI10" s="100">
        <f t="shared" si="40"/>
        <v>46.795516785084914</v>
      </c>
      <c r="AJ10" s="100">
        <f t="shared" si="41"/>
        <v>6.9257493711964324</v>
      </c>
      <c r="AK10" s="98" t="s">
        <v>218</v>
      </c>
      <c r="AL10" s="98">
        <f t="shared" si="42"/>
        <v>-0.18498022636928435</v>
      </c>
      <c r="AM10" s="98">
        <f t="shared" si="43"/>
        <v>-5.6479957369432669E-2</v>
      </c>
      <c r="AN10" s="101">
        <f t="shared" si="44"/>
        <v>560843.20433332166</v>
      </c>
      <c r="AO10" s="101">
        <f t="shared" si="45"/>
        <v>182834.36280546492</v>
      </c>
      <c r="AP10" s="93" t="str">
        <f t="shared" si="46"/>
        <v>560843</v>
      </c>
      <c r="AQ10" s="93">
        <f t="shared" si="47"/>
        <v>0.20433332165703177</v>
      </c>
      <c r="AR10" s="93" t="str">
        <f t="shared" si="48"/>
        <v>182834</v>
      </c>
      <c r="AS10" s="101">
        <f t="shared" si="49"/>
        <v>0.36280546491616406</v>
      </c>
      <c r="AT10" s="98"/>
    </row>
    <row r="11" spans="1:46" x14ac:dyDescent="0.25">
      <c r="B11" s="91">
        <v>302</v>
      </c>
      <c r="C11" s="34" t="s">
        <v>151</v>
      </c>
      <c r="D11" s="87">
        <v>1</v>
      </c>
      <c r="E11" s="86" t="s">
        <v>252</v>
      </c>
      <c r="F11" s="93">
        <v>2561077</v>
      </c>
      <c r="G11" s="93">
        <v>1183054</v>
      </c>
      <c r="H11" s="93" t="str">
        <f t="shared" si="28"/>
        <v>561077</v>
      </c>
      <c r="I11" s="93" t="str">
        <f t="shared" si="29"/>
        <v>183054</v>
      </c>
      <c r="J11" s="93" t="s">
        <v>163</v>
      </c>
      <c r="K11" s="93" t="s">
        <v>164</v>
      </c>
      <c r="L11" s="95"/>
      <c r="M11" s="102">
        <v>11</v>
      </c>
      <c r="N11" s="95"/>
      <c r="O11" s="95"/>
      <c r="P11" s="97">
        <v>44270</v>
      </c>
      <c r="Q11" s="98"/>
      <c r="R11" s="98"/>
      <c r="S11" s="98"/>
      <c r="T11" s="98"/>
      <c r="U11" s="98"/>
      <c r="V11" s="98"/>
      <c r="W11" s="98"/>
      <c r="X11" s="99">
        <v>44184</v>
      </c>
      <c r="Y11" s="98">
        <f t="shared" si="30"/>
        <v>-1.6945999999999999E-2</v>
      </c>
      <c r="Z11" s="98">
        <f t="shared" si="31"/>
        <v>-3.8922999999999999E-2</v>
      </c>
      <c r="AA11" s="98">
        <f t="shared" si="32"/>
        <v>46.79750944666511</v>
      </c>
      <c r="AB11" s="98">
        <f t="shared" si="33"/>
        <v>6.9287955531408052</v>
      </c>
      <c r="AC11" s="98">
        <f t="shared" si="34"/>
        <v>46</v>
      </c>
      <c r="AD11" s="98">
        <f t="shared" si="35"/>
        <v>47</v>
      </c>
      <c r="AE11" s="98">
        <f t="shared" si="36"/>
        <v>51.03400799439612</v>
      </c>
      <c r="AF11" s="98">
        <f t="shared" si="37"/>
        <v>6</v>
      </c>
      <c r="AG11" s="98">
        <f t="shared" si="38"/>
        <v>55</v>
      </c>
      <c r="AH11" s="98">
        <f t="shared" si="39"/>
        <v>43.663991306898708</v>
      </c>
      <c r="AI11" s="100">
        <f t="shared" si="40"/>
        <v>46.79750944666511</v>
      </c>
      <c r="AJ11" s="100">
        <f t="shared" si="41"/>
        <v>6.9287955531408052</v>
      </c>
      <c r="AK11" s="98" t="s">
        <v>218</v>
      </c>
      <c r="AL11" s="98">
        <f t="shared" si="42"/>
        <v>-0.18388360086931024</v>
      </c>
      <c r="AM11" s="98">
        <f t="shared" si="43"/>
        <v>-5.5762599200560363E-2</v>
      </c>
      <c r="AN11" s="101">
        <f t="shared" si="44"/>
        <v>561077.20771311433</v>
      </c>
      <c r="AO11" s="101">
        <f t="shared" si="45"/>
        <v>183054.35921444566</v>
      </c>
      <c r="AP11" s="93" t="str">
        <f t="shared" si="46"/>
        <v>561077</v>
      </c>
      <c r="AQ11" s="93">
        <f t="shared" si="47"/>
        <v>0.20771311433054507</v>
      </c>
      <c r="AR11" s="93" t="str">
        <f t="shared" si="48"/>
        <v>183054</v>
      </c>
      <c r="AS11" s="101">
        <f t="shared" si="49"/>
        <v>0.35921444566338323</v>
      </c>
      <c r="AT11" s="98"/>
    </row>
    <row r="12" spans="1:46" x14ac:dyDescent="0.25">
      <c r="B12" s="91">
        <v>310</v>
      </c>
      <c r="C12" s="34" t="s">
        <v>151</v>
      </c>
      <c r="D12" s="24">
        <v>1</v>
      </c>
      <c r="E12" s="88" t="s">
        <v>253</v>
      </c>
      <c r="F12" s="93">
        <v>2561569</v>
      </c>
      <c r="G12" s="93">
        <v>1181970</v>
      </c>
      <c r="H12" s="93" t="str">
        <f t="shared" si="28"/>
        <v>561569</v>
      </c>
      <c r="I12" s="93" t="str">
        <f t="shared" si="29"/>
        <v>181970</v>
      </c>
      <c r="J12" s="93" t="s">
        <v>163</v>
      </c>
      <c r="K12" s="93" t="s">
        <v>164</v>
      </c>
      <c r="L12" s="95"/>
      <c r="M12" s="102">
        <v>11</v>
      </c>
      <c r="N12" s="95"/>
      <c r="O12" s="95"/>
      <c r="P12" s="97">
        <v>44270</v>
      </c>
      <c r="Q12" s="98"/>
      <c r="R12" s="98"/>
      <c r="S12" s="98"/>
      <c r="T12" s="98"/>
      <c r="U12" s="98"/>
      <c r="V12" s="98"/>
      <c r="W12" s="98"/>
      <c r="X12" s="99">
        <v>44185</v>
      </c>
      <c r="Y12" s="98">
        <f t="shared" si="30"/>
        <v>-1.8030000000000001E-2</v>
      </c>
      <c r="Z12" s="98">
        <f t="shared" si="31"/>
        <v>-3.8431E-2</v>
      </c>
      <c r="AA12" s="98">
        <f t="shared" si="32"/>
        <v>46.787787188043929</v>
      </c>
      <c r="AB12" s="98">
        <f t="shared" si="33"/>
        <v>6.9353310105941368</v>
      </c>
      <c r="AC12" s="98">
        <f t="shared" si="34"/>
        <v>46</v>
      </c>
      <c r="AD12" s="98">
        <f t="shared" si="35"/>
        <v>47</v>
      </c>
      <c r="AE12" s="98">
        <f t="shared" si="36"/>
        <v>16.033876958143196</v>
      </c>
      <c r="AF12" s="98">
        <f t="shared" si="37"/>
        <v>6</v>
      </c>
      <c r="AG12" s="98">
        <f t="shared" si="38"/>
        <v>56</v>
      </c>
      <c r="AH12" s="98">
        <f t="shared" si="39"/>
        <v>7.1916381388925288</v>
      </c>
      <c r="AI12" s="100">
        <f t="shared" si="40"/>
        <v>46.787787188043929</v>
      </c>
      <c r="AJ12" s="100">
        <f t="shared" si="41"/>
        <v>6.9353310105941368</v>
      </c>
      <c r="AK12" s="98" t="s">
        <v>218</v>
      </c>
      <c r="AL12" s="98">
        <f t="shared" si="42"/>
        <v>-0.18153083618611091</v>
      </c>
      <c r="AM12" s="98">
        <f t="shared" si="43"/>
        <v>-5.9262612304184586E-2</v>
      </c>
      <c r="AN12" s="101">
        <f t="shared" si="44"/>
        <v>561569.18848301319</v>
      </c>
      <c r="AO12" s="101">
        <f t="shared" si="45"/>
        <v>181970.34722489893</v>
      </c>
      <c r="AP12" s="93" t="str">
        <f t="shared" si="46"/>
        <v>561569</v>
      </c>
      <c r="AQ12" s="93">
        <f t="shared" si="47"/>
        <v>0.18848301318939775</v>
      </c>
      <c r="AR12" s="93" t="str">
        <f t="shared" si="48"/>
        <v>181970</v>
      </c>
      <c r="AS12" s="101">
        <f t="shared" si="49"/>
        <v>0.3472248989273794</v>
      </c>
      <c r="AT12" s="98"/>
    </row>
    <row r="13" spans="1:46" x14ac:dyDescent="0.25">
      <c r="B13" s="91">
        <v>311</v>
      </c>
      <c r="C13" s="34" t="s">
        <v>151</v>
      </c>
      <c r="D13" s="89">
        <v>1</v>
      </c>
      <c r="E13" s="88" t="s">
        <v>253</v>
      </c>
      <c r="F13" s="93">
        <v>2561569</v>
      </c>
      <c r="G13" s="93">
        <v>1181970</v>
      </c>
      <c r="H13" s="93" t="str">
        <f t="shared" si="28"/>
        <v>561569</v>
      </c>
      <c r="I13" s="93" t="str">
        <f t="shared" si="29"/>
        <v>181970</v>
      </c>
      <c r="J13" s="93" t="s">
        <v>163</v>
      </c>
      <c r="K13" s="93" t="s">
        <v>164</v>
      </c>
      <c r="L13" s="95"/>
      <c r="M13" s="102">
        <v>11</v>
      </c>
      <c r="N13" s="95"/>
      <c r="O13" s="95"/>
      <c r="P13" s="97">
        <v>44270</v>
      </c>
      <c r="Q13" s="98"/>
      <c r="R13" s="98"/>
      <c r="S13" s="98"/>
      <c r="T13" s="98"/>
      <c r="U13" s="98"/>
      <c r="V13" s="98"/>
      <c r="W13" s="98"/>
      <c r="X13" s="99">
        <v>44186</v>
      </c>
      <c r="Y13" s="98">
        <f t="shared" si="30"/>
        <v>-1.8030000000000001E-2</v>
      </c>
      <c r="Z13" s="98">
        <f t="shared" si="31"/>
        <v>-3.8431E-2</v>
      </c>
      <c r="AA13" s="98">
        <f t="shared" si="32"/>
        <v>46.787787188043929</v>
      </c>
      <c r="AB13" s="98">
        <f t="shared" si="33"/>
        <v>6.9353310105941368</v>
      </c>
      <c r="AC13" s="98">
        <f t="shared" si="34"/>
        <v>46</v>
      </c>
      <c r="AD13" s="98">
        <f t="shared" si="35"/>
        <v>47</v>
      </c>
      <c r="AE13" s="98">
        <f t="shared" si="36"/>
        <v>16.033876958143196</v>
      </c>
      <c r="AF13" s="98">
        <f t="shared" si="37"/>
        <v>6</v>
      </c>
      <c r="AG13" s="98">
        <f t="shared" si="38"/>
        <v>56</v>
      </c>
      <c r="AH13" s="98">
        <f t="shared" si="39"/>
        <v>7.1916381388925288</v>
      </c>
      <c r="AI13" s="100">
        <f t="shared" si="40"/>
        <v>46.787787188043929</v>
      </c>
      <c r="AJ13" s="100">
        <f t="shared" si="41"/>
        <v>6.9353310105941368</v>
      </c>
      <c r="AK13" s="98" t="s">
        <v>218</v>
      </c>
      <c r="AL13" s="98">
        <f t="shared" si="42"/>
        <v>-0.18153083618611091</v>
      </c>
      <c r="AM13" s="98">
        <f t="shared" si="43"/>
        <v>-5.9262612304184586E-2</v>
      </c>
      <c r="AN13" s="101">
        <f t="shared" si="44"/>
        <v>561569.18848301319</v>
      </c>
      <c r="AO13" s="101">
        <f t="shared" si="45"/>
        <v>181970.34722489893</v>
      </c>
      <c r="AP13" s="93" t="str">
        <f t="shared" si="46"/>
        <v>561569</v>
      </c>
      <c r="AQ13" s="93">
        <f t="shared" si="47"/>
        <v>0.18848301318939775</v>
      </c>
      <c r="AR13" s="93" t="str">
        <f t="shared" si="48"/>
        <v>181970</v>
      </c>
      <c r="AS13" s="101">
        <f t="shared" si="49"/>
        <v>0.3472248989273794</v>
      </c>
      <c r="AT13" s="98"/>
    </row>
    <row r="14" spans="1:46" x14ac:dyDescent="0.25">
      <c r="B14" s="91">
        <v>312</v>
      </c>
      <c r="C14" s="34" t="s">
        <v>151</v>
      </c>
      <c r="D14" s="89">
        <v>1</v>
      </c>
      <c r="E14" s="88" t="s">
        <v>253</v>
      </c>
      <c r="F14" s="93">
        <v>2561569</v>
      </c>
      <c r="G14" s="93">
        <v>1181970</v>
      </c>
      <c r="H14" s="93" t="str">
        <f t="shared" si="28"/>
        <v>561569</v>
      </c>
      <c r="I14" s="93" t="str">
        <f t="shared" si="29"/>
        <v>181970</v>
      </c>
      <c r="J14" s="93" t="s">
        <v>163</v>
      </c>
      <c r="K14" s="93" t="s">
        <v>164</v>
      </c>
      <c r="L14" s="95"/>
      <c r="M14" s="102">
        <v>11</v>
      </c>
      <c r="N14" s="95"/>
      <c r="O14" s="95"/>
      <c r="P14" s="97">
        <v>44270</v>
      </c>
      <c r="Q14" s="98"/>
      <c r="R14" s="98"/>
      <c r="S14" s="98"/>
      <c r="T14" s="98"/>
      <c r="U14" s="98"/>
      <c r="V14" s="98"/>
      <c r="W14" s="98"/>
      <c r="X14" s="99">
        <v>44187</v>
      </c>
      <c r="Y14" s="98">
        <f t="shared" si="30"/>
        <v>-1.8030000000000001E-2</v>
      </c>
      <c r="Z14" s="98">
        <f t="shared" si="31"/>
        <v>-3.8431E-2</v>
      </c>
      <c r="AA14" s="98">
        <f t="shared" si="32"/>
        <v>46.787787188043929</v>
      </c>
      <c r="AB14" s="98">
        <f t="shared" si="33"/>
        <v>6.9353310105941368</v>
      </c>
      <c r="AC14" s="98">
        <f t="shared" si="34"/>
        <v>46</v>
      </c>
      <c r="AD14" s="98">
        <f t="shared" si="35"/>
        <v>47</v>
      </c>
      <c r="AE14" s="98">
        <f t="shared" si="36"/>
        <v>16.033876958143196</v>
      </c>
      <c r="AF14" s="98">
        <f t="shared" si="37"/>
        <v>6</v>
      </c>
      <c r="AG14" s="98">
        <f t="shared" si="38"/>
        <v>56</v>
      </c>
      <c r="AH14" s="98">
        <f t="shared" si="39"/>
        <v>7.1916381388925288</v>
      </c>
      <c r="AI14" s="100">
        <f t="shared" si="40"/>
        <v>46.787787188043929</v>
      </c>
      <c r="AJ14" s="100">
        <f t="shared" si="41"/>
        <v>6.9353310105941368</v>
      </c>
      <c r="AK14" s="98" t="s">
        <v>218</v>
      </c>
      <c r="AL14" s="98">
        <f t="shared" si="42"/>
        <v>-0.18153083618611091</v>
      </c>
      <c r="AM14" s="98">
        <f t="shared" si="43"/>
        <v>-5.9262612304184586E-2</v>
      </c>
      <c r="AN14" s="101">
        <f t="shared" si="44"/>
        <v>561569.18848301319</v>
      </c>
      <c r="AO14" s="101">
        <f t="shared" si="45"/>
        <v>181970.34722489893</v>
      </c>
      <c r="AP14" s="93" t="str">
        <f t="shared" si="46"/>
        <v>561569</v>
      </c>
      <c r="AQ14" s="93">
        <f t="shared" si="47"/>
        <v>0.18848301318939775</v>
      </c>
      <c r="AR14" s="93" t="str">
        <f t="shared" si="48"/>
        <v>181970</v>
      </c>
      <c r="AS14" s="101">
        <f t="shared" si="49"/>
        <v>0.3472248989273794</v>
      </c>
      <c r="AT14" s="98"/>
    </row>
    <row r="15" spans="1:46" x14ac:dyDescent="0.25">
      <c r="B15" s="67">
        <v>2241</v>
      </c>
      <c r="C15" s="37" t="s">
        <v>151</v>
      </c>
      <c r="D15" s="24">
        <v>5</v>
      </c>
      <c r="E15" s="62" t="s">
        <v>263</v>
      </c>
      <c r="F15" s="93">
        <v>2546762</v>
      </c>
      <c r="G15" s="93">
        <v>1172774</v>
      </c>
      <c r="H15" s="93" t="str">
        <f t="shared" ref="H15" si="50">RIGHT(F15,6)</f>
        <v>546762</v>
      </c>
      <c r="I15" s="93" t="str">
        <f t="shared" ref="I15" si="51">RIGHT(G15,6)</f>
        <v>172774</v>
      </c>
      <c r="J15" s="93" t="s">
        <v>163</v>
      </c>
      <c r="K15" s="103" t="s">
        <v>164</v>
      </c>
      <c r="L15" s="95"/>
      <c r="M15" s="95">
        <v>9</v>
      </c>
      <c r="N15" s="95"/>
      <c r="O15" s="95"/>
      <c r="P15" s="97">
        <v>44270</v>
      </c>
      <c r="Q15" s="98"/>
      <c r="R15" s="98"/>
      <c r="S15" s="98"/>
      <c r="T15" s="98"/>
      <c r="U15" s="98"/>
      <c r="V15" s="98"/>
      <c r="W15" s="98"/>
      <c r="X15" s="99">
        <v>44187</v>
      </c>
      <c r="Y15" s="98">
        <f t="shared" ref="Y15" si="52">(I15 - 200000) / 1000000</f>
        <v>-2.7226E-2</v>
      </c>
      <c r="Z15" s="98">
        <f t="shared" ref="Z15" si="53">(H15 - 600000) / 1000000</f>
        <v>-5.3238000000000001E-2</v>
      </c>
      <c r="AA15" s="98">
        <f t="shared" ref="AA15" si="54">(16.9023892 +3.238272*Y15 -0.270978*Z15^2 -0.002528*Y15^2 -0.0447*Z15^2 *Y15 -0.014*Y15^3)*100/36</f>
        <v>46.70404954367028</v>
      </c>
      <c r="AB15" s="98">
        <f t="shared" ref="AB15" si="55">(2.6779094 +4.728982*Z15 +0.791484*Z15*Y15 +0.1306*Z15*Y15^2 -0.0436*Z15^3)*100/36</f>
        <v>6.7424902887443592</v>
      </c>
      <c r="AC15" s="98">
        <f t="shared" ref="AC15" si="56">INT(AA15)</f>
        <v>46</v>
      </c>
      <c r="AD15" s="98">
        <f t="shared" ref="AD15" si="57">INT((AA15-AC15)*60)</f>
        <v>42</v>
      </c>
      <c r="AE15" s="98">
        <f t="shared" ref="AE15" si="58">(((AA15-AC15)*60)-AD15)*60</f>
        <v>14.578357213007394</v>
      </c>
      <c r="AF15" s="98">
        <f t="shared" ref="AF15" si="59">INT(AB15)</f>
        <v>6</v>
      </c>
      <c r="AG15" s="98">
        <f t="shared" ref="AG15" si="60">INT((AB15-AF15)*60)</f>
        <v>44</v>
      </c>
      <c r="AH15" s="98">
        <f t="shared" ref="AH15" si="61">(((AB15-AF15)*60)-AG15)*60</f>
        <v>32.965039479692848</v>
      </c>
      <c r="AI15" s="100">
        <f t="shared" ref="AI15" si="62">AC15+AD15/60+AE15/3600</f>
        <v>46.70404954367028</v>
      </c>
      <c r="AJ15" s="100">
        <f t="shared" ref="AJ15" si="63">AF15+AG15/60+AH15/3600</f>
        <v>6.7424902887443592</v>
      </c>
      <c r="AK15" s="98" t="s">
        <v>218</v>
      </c>
      <c r="AL15" s="98">
        <f t="shared" ref="AL15" si="64" xml:space="preserve"> (AJ15*3600 - 26782.5) /10000</f>
        <v>-0.25095349605203082</v>
      </c>
      <c r="AM15" s="98">
        <f t="shared" ref="AM15" si="65" xml:space="preserve"> (AI15*3600 - 169028.66) /10000</f>
        <v>-8.9408164278700131E-2</v>
      </c>
      <c r="AN15" s="101">
        <f t="shared" ref="AN15" si="66" xml:space="preserve"> 600072.37 +211455.93*AL15 -10938.51*AL15*AM15 -0.36*AL15*AM15^2 -44.54*AL15^3</f>
        <v>546762.03922218061</v>
      </c>
      <c r="AO15" s="101">
        <f t="shared" ref="AO15" si="67" xml:space="preserve"> 200147.07 +308807.95*AM15 +3745.25*AL15^2 +76.63*AM15^2 -194.56*AL15^2 *AM15 +119.79*AM15^3</f>
        <v>172774.60760960553</v>
      </c>
      <c r="AP15" s="93" t="str">
        <f t="shared" ref="AP15" si="68">H15</f>
        <v>546762</v>
      </c>
      <c r="AQ15" s="93">
        <f t="shared" ref="AQ15" si="69">AN15-AP15</f>
        <v>3.9222180610522628E-2</v>
      </c>
      <c r="AR15" s="93" t="str">
        <f t="shared" ref="AR15" si="70">I15</f>
        <v>172774</v>
      </c>
      <c r="AS15" s="101">
        <f t="shared" ref="AS15" si="71">AO15-AR15</f>
        <v>0.60760960553307086</v>
      </c>
      <c r="AT15" s="98"/>
    </row>
    <row r="16" spans="1:46" x14ac:dyDescent="0.25">
      <c r="B16" s="67">
        <v>2201</v>
      </c>
      <c r="C16" s="37" t="s">
        <v>151</v>
      </c>
      <c r="D16" s="24">
        <v>6</v>
      </c>
      <c r="E16" s="62" t="s">
        <v>266</v>
      </c>
      <c r="F16" s="93">
        <v>2532753</v>
      </c>
      <c r="G16" s="93">
        <v>1166890</v>
      </c>
      <c r="H16" s="93" t="str">
        <f t="shared" ref="H16:H18" si="72">RIGHT(F16,6)</f>
        <v>532753</v>
      </c>
      <c r="I16" s="93" t="str">
        <f t="shared" ref="I16:I18" si="73">RIGHT(G16,6)</f>
        <v>166890</v>
      </c>
      <c r="J16" s="93" t="s">
        <v>163</v>
      </c>
      <c r="K16" s="103" t="s">
        <v>164</v>
      </c>
      <c r="L16" s="95"/>
      <c r="M16" s="95">
        <v>2</v>
      </c>
      <c r="N16" s="95"/>
      <c r="O16" s="96" t="s">
        <v>267</v>
      </c>
      <c r="P16" s="97">
        <v>44270</v>
      </c>
      <c r="Q16" s="98"/>
      <c r="R16" s="98"/>
      <c r="S16" s="98"/>
      <c r="T16" s="98"/>
      <c r="U16" s="98"/>
      <c r="V16" s="98"/>
      <c r="W16" s="98"/>
      <c r="X16" s="99">
        <v>44187</v>
      </c>
      <c r="Y16" s="98">
        <f t="shared" ref="Y16:Y18" si="74">(I16 - 200000) / 1000000</f>
        <v>-3.3110000000000001E-2</v>
      </c>
      <c r="Z16" s="98">
        <f t="shared" ref="Z16:Z18" si="75">(H16 - 600000) / 1000000</f>
        <v>-6.7247000000000001E-2</v>
      </c>
      <c r="AA16" s="98">
        <f t="shared" ref="AA16:AA18" si="76">(16.9023892 +3.238272*Y16 -0.270978*Z16^2 -0.002528*Y16^2 -0.0447*Z16^2 *Y16 -0.014*Y16^3)*100/36</f>
        <v>46.649858439273245</v>
      </c>
      <c r="AB16" s="98">
        <f t="shared" ref="AB16:AB18" si="77">(2.6779094 +4.728982*Z16 +0.791484*Z16*Y16 +0.1306*Z16*Y16^2 -0.0436*Z16^3)*100/36</f>
        <v>6.5601818210133951</v>
      </c>
      <c r="AC16" s="98">
        <f t="shared" ref="AC16:AC18" si="78">INT(AA16)</f>
        <v>46</v>
      </c>
      <c r="AD16" s="98">
        <f t="shared" ref="AD16:AD18" si="79">INT((AA16-AC16)*60)</f>
        <v>38</v>
      </c>
      <c r="AE16" s="98">
        <f t="shared" ref="AE16:AE18" si="80">(((AA16-AC16)*60)-AD16)*60</f>
        <v>59.490381383683371</v>
      </c>
      <c r="AF16" s="98">
        <f t="shared" ref="AF16:AF18" si="81">INT(AB16)</f>
        <v>6</v>
      </c>
      <c r="AG16" s="98">
        <f t="shared" ref="AG16:AG18" si="82">INT((AB16-AF16)*60)</f>
        <v>33</v>
      </c>
      <c r="AH16" s="98">
        <f t="shared" ref="AH16:AH18" si="83">(((AB16-AF16)*60)-AG16)*60</f>
        <v>36.654555648222527</v>
      </c>
      <c r="AI16" s="100">
        <f t="shared" ref="AI16:AI18" si="84">AC16+AD16/60+AE16/3600</f>
        <v>46.649858439273245</v>
      </c>
      <c r="AJ16" s="100">
        <f t="shared" ref="AJ16:AJ18" si="85">AF16+AG16/60+AH16/3600</f>
        <v>6.5601818210133951</v>
      </c>
      <c r="AK16" s="98" t="s">
        <v>218</v>
      </c>
      <c r="AL16" s="98">
        <f t="shared" ref="AL16:AL18" si="86" xml:space="preserve"> (AJ16*3600 - 26782.5) /10000</f>
        <v>-0.31658454443517769</v>
      </c>
      <c r="AM16" s="98">
        <f t="shared" ref="AM16:AM18" si="87" xml:space="preserve"> (AI16*3600 - 169028.66) /10000</f>
        <v>-0.10891696186163172</v>
      </c>
      <c r="AN16" s="101">
        <f t="shared" ref="AN16:AN18" si="88" xml:space="preserve"> 600072.37 +211455.93*AL16 -10938.51*AL16*AM16 -0.36*AL16*AM16^2 -44.54*AL16^3</f>
        <v>532752.92990463378</v>
      </c>
      <c r="AO16" s="101">
        <f t="shared" ref="AO16:AO18" si="89" xml:space="preserve"> 200147.07 +308807.95*AM16 +3745.25*AL16^2 +76.63*AM16^2 -194.56*AL16^2 *AM16 +119.79*AM16^3</f>
        <v>166890.89501639886</v>
      </c>
      <c r="AP16" s="93" t="str">
        <f t="shared" ref="AP16:AP18" si="90">H16</f>
        <v>532753</v>
      </c>
      <c r="AQ16" s="93">
        <f t="shared" ref="AQ16:AQ18" si="91">AN16-AP16</f>
        <v>-7.0095366216264665E-2</v>
      </c>
      <c r="AR16" s="93" t="str">
        <f t="shared" ref="AR16:AR18" si="92">I16</f>
        <v>166890</v>
      </c>
      <c r="AS16" s="101">
        <f t="shared" ref="AS16:AS18" si="93">AO16-AR16</f>
        <v>0.8950163988629356</v>
      </c>
      <c r="AT16" s="98"/>
    </row>
    <row r="17" spans="2:46" x14ac:dyDescent="0.25">
      <c r="B17" s="67">
        <v>2202</v>
      </c>
      <c r="C17" s="37" t="s">
        <v>151</v>
      </c>
      <c r="D17" s="24">
        <v>6</v>
      </c>
      <c r="E17" s="62" t="s">
        <v>268</v>
      </c>
      <c r="F17" s="93">
        <v>2533196</v>
      </c>
      <c r="G17" s="93">
        <v>1167332</v>
      </c>
      <c r="H17" s="93" t="str">
        <f t="shared" si="72"/>
        <v>533196</v>
      </c>
      <c r="I17" s="93" t="str">
        <f t="shared" si="73"/>
        <v>167332</v>
      </c>
      <c r="J17" s="93" t="s">
        <v>163</v>
      </c>
      <c r="K17" s="103" t="s">
        <v>164</v>
      </c>
      <c r="L17" s="95"/>
      <c r="M17" s="95">
        <v>2</v>
      </c>
      <c r="N17" s="95"/>
      <c r="O17" s="96" t="s">
        <v>269</v>
      </c>
      <c r="P17" s="97">
        <v>44270</v>
      </c>
      <c r="Q17" s="98"/>
      <c r="R17" s="98"/>
      <c r="S17" s="98"/>
      <c r="T17" s="98"/>
      <c r="U17" s="98"/>
      <c r="V17" s="98"/>
      <c r="W17" s="98"/>
      <c r="X17" s="99">
        <v>44187</v>
      </c>
      <c r="Y17" s="98">
        <f t="shared" si="74"/>
        <v>-3.2668000000000003E-2</v>
      </c>
      <c r="Z17" s="98">
        <f t="shared" si="75"/>
        <v>-6.6804000000000002E-2</v>
      </c>
      <c r="AA17" s="98">
        <f t="shared" si="76"/>
        <v>46.653878676765586</v>
      </c>
      <c r="AB17" s="98">
        <f t="shared" si="77"/>
        <v>6.5659040879171968</v>
      </c>
      <c r="AC17" s="98">
        <f t="shared" si="78"/>
        <v>46</v>
      </c>
      <c r="AD17" s="98">
        <f t="shared" si="79"/>
        <v>39</v>
      </c>
      <c r="AE17" s="98">
        <f t="shared" si="80"/>
        <v>13.963236356111111</v>
      </c>
      <c r="AF17" s="98">
        <f t="shared" si="81"/>
        <v>6</v>
      </c>
      <c r="AG17" s="98">
        <f t="shared" si="82"/>
        <v>33</v>
      </c>
      <c r="AH17" s="98">
        <f t="shared" si="83"/>
        <v>57.254716501908547</v>
      </c>
      <c r="AI17" s="100">
        <f t="shared" si="84"/>
        <v>46.653878676765586</v>
      </c>
      <c r="AJ17" s="100">
        <f t="shared" si="85"/>
        <v>6.5659040879171968</v>
      </c>
      <c r="AK17" s="98" t="s">
        <v>218</v>
      </c>
      <c r="AL17" s="98">
        <f t="shared" si="86"/>
        <v>-0.31452452834980904</v>
      </c>
      <c r="AM17" s="98">
        <f t="shared" si="87"/>
        <v>-0.10746967636438785</v>
      </c>
      <c r="AN17" s="101">
        <f t="shared" si="88"/>
        <v>533195.9386336481</v>
      </c>
      <c r="AO17" s="101">
        <f t="shared" si="89"/>
        <v>167332.88578756529</v>
      </c>
      <c r="AP17" s="93" t="str">
        <f t="shared" si="90"/>
        <v>533196</v>
      </c>
      <c r="AQ17" s="93">
        <f t="shared" si="91"/>
        <v>-6.1366351903416216E-2</v>
      </c>
      <c r="AR17" s="93" t="str">
        <f t="shared" si="92"/>
        <v>167332</v>
      </c>
      <c r="AS17" s="101">
        <f t="shared" si="93"/>
        <v>0.8857875652902294</v>
      </c>
      <c r="AT17" s="98"/>
    </row>
    <row r="18" spans="2:46" x14ac:dyDescent="0.25">
      <c r="B18" s="67">
        <v>2203</v>
      </c>
      <c r="C18" s="37" t="s">
        <v>151</v>
      </c>
      <c r="D18" s="24">
        <v>6</v>
      </c>
      <c r="E18" s="62" t="s">
        <v>268</v>
      </c>
      <c r="F18" s="93">
        <v>2533196</v>
      </c>
      <c r="G18" s="93">
        <v>1167332</v>
      </c>
      <c r="H18" s="93" t="str">
        <f t="shared" si="72"/>
        <v>533196</v>
      </c>
      <c r="I18" s="93" t="str">
        <f t="shared" si="73"/>
        <v>167332</v>
      </c>
      <c r="J18" s="93" t="s">
        <v>163</v>
      </c>
      <c r="K18" s="103" t="s">
        <v>164</v>
      </c>
      <c r="L18" s="95"/>
      <c r="M18" s="95">
        <v>2</v>
      </c>
      <c r="N18" s="95"/>
      <c r="O18" s="96" t="s">
        <v>269</v>
      </c>
      <c r="P18" s="97">
        <v>44270</v>
      </c>
      <c r="Q18" s="98"/>
      <c r="R18" s="98"/>
      <c r="S18" s="98"/>
      <c r="T18" s="98"/>
      <c r="U18" s="98"/>
      <c r="V18" s="98"/>
      <c r="W18" s="98"/>
      <c r="X18" s="99">
        <v>44187</v>
      </c>
      <c r="Y18" s="98">
        <f t="shared" si="74"/>
        <v>-3.2668000000000003E-2</v>
      </c>
      <c r="Z18" s="98">
        <f t="shared" si="75"/>
        <v>-6.6804000000000002E-2</v>
      </c>
      <c r="AA18" s="98">
        <f t="shared" si="76"/>
        <v>46.653878676765586</v>
      </c>
      <c r="AB18" s="98">
        <f t="shared" si="77"/>
        <v>6.5659040879171968</v>
      </c>
      <c r="AC18" s="98">
        <f t="shared" si="78"/>
        <v>46</v>
      </c>
      <c r="AD18" s="98">
        <f t="shared" si="79"/>
        <v>39</v>
      </c>
      <c r="AE18" s="98">
        <f t="shared" si="80"/>
        <v>13.963236356111111</v>
      </c>
      <c r="AF18" s="98">
        <f t="shared" si="81"/>
        <v>6</v>
      </c>
      <c r="AG18" s="98">
        <f t="shared" si="82"/>
        <v>33</v>
      </c>
      <c r="AH18" s="98">
        <f t="shared" si="83"/>
        <v>57.254716501908547</v>
      </c>
      <c r="AI18" s="100">
        <f t="shared" si="84"/>
        <v>46.653878676765586</v>
      </c>
      <c r="AJ18" s="100">
        <f t="shared" si="85"/>
        <v>6.5659040879171968</v>
      </c>
      <c r="AK18" s="98" t="s">
        <v>218</v>
      </c>
      <c r="AL18" s="98">
        <f t="shared" si="86"/>
        <v>-0.31452452834980904</v>
      </c>
      <c r="AM18" s="98">
        <f t="shared" si="87"/>
        <v>-0.10746967636438785</v>
      </c>
      <c r="AN18" s="101">
        <f t="shared" si="88"/>
        <v>533195.9386336481</v>
      </c>
      <c r="AO18" s="101">
        <f t="shared" si="89"/>
        <v>167332.88578756529</v>
      </c>
      <c r="AP18" s="93" t="str">
        <f t="shared" si="90"/>
        <v>533196</v>
      </c>
      <c r="AQ18" s="93">
        <f t="shared" si="91"/>
        <v>-6.1366351903416216E-2</v>
      </c>
      <c r="AR18" s="93" t="str">
        <f t="shared" si="92"/>
        <v>167332</v>
      </c>
      <c r="AS18" s="101">
        <f t="shared" si="93"/>
        <v>0.8857875652902294</v>
      </c>
      <c r="AT18" s="98"/>
    </row>
    <row r="19" spans="2:46" x14ac:dyDescent="0.25">
      <c r="B19" s="67">
        <v>8452</v>
      </c>
      <c r="C19" s="36" t="s">
        <v>151</v>
      </c>
      <c r="D19" s="24">
        <v>3</v>
      </c>
      <c r="E19" s="62" t="s">
        <v>272</v>
      </c>
      <c r="F19" s="93">
        <v>2540680</v>
      </c>
      <c r="G19" s="93">
        <v>1174210</v>
      </c>
      <c r="H19" s="93" t="str">
        <f t="shared" ref="H19:H20" si="94">RIGHT(F19,6)</f>
        <v>540680</v>
      </c>
      <c r="I19" s="93" t="str">
        <f t="shared" ref="I19:I20" si="95">RIGHT(G19,6)</f>
        <v>174210</v>
      </c>
      <c r="J19" s="93" t="s">
        <v>163</v>
      </c>
      <c r="K19" s="103" t="s">
        <v>164</v>
      </c>
      <c r="L19" s="95"/>
      <c r="M19" s="96">
        <v>3</v>
      </c>
      <c r="N19" s="95"/>
      <c r="O19" s="95"/>
      <c r="P19" s="97">
        <v>44270</v>
      </c>
      <c r="Q19" s="98"/>
      <c r="R19" s="98"/>
      <c r="S19" s="98"/>
      <c r="T19" s="98"/>
      <c r="U19" s="98"/>
      <c r="V19" s="98"/>
      <c r="W19" s="98"/>
      <c r="X19" s="99">
        <v>44187</v>
      </c>
      <c r="Y19" s="98">
        <f t="shared" ref="Y19:Y20" si="96">(I19 - 200000) / 1000000</f>
        <v>-2.579E-2</v>
      </c>
      <c r="Z19" s="98">
        <f t="shared" ref="Z19:Z20" si="97">(H19 - 600000) / 1000000</f>
        <v>-5.9319999999999998E-2</v>
      </c>
      <c r="AA19" s="98">
        <f t="shared" ref="AA19:AA20" si="98">(16.9023892 +3.238272*Y19 -0.270978*Z19^2 -0.002528*Y19^2 -0.0447*Z19^2 *Y19 -0.014*Y19^3)*100/36</f>
        <v>46.716453461474636</v>
      </c>
      <c r="AB19" s="98">
        <f t="shared" ref="AB19:AB20" si="99">(2.6779094 +4.728982*Z19 +0.791484*Z19*Y19 +0.1306*Z19*Y19^2 -0.0436*Z19^3)*100/36</f>
        <v>6.6627805496141512</v>
      </c>
      <c r="AC19" s="98">
        <f t="shared" ref="AC19:AC20" si="100">INT(AA19)</f>
        <v>46</v>
      </c>
      <c r="AD19" s="98">
        <f t="shared" ref="AD19:AD20" si="101">INT((AA19-AC19)*60)</f>
        <v>42</v>
      </c>
      <c r="AE19" s="98">
        <f t="shared" ref="AE19:AE20" si="102">(((AA19-AC19)*60)-AD19)*60</f>
        <v>59.232461308689039</v>
      </c>
      <c r="AF19" s="98">
        <f t="shared" ref="AF19:AF20" si="103">INT(AB19)</f>
        <v>6</v>
      </c>
      <c r="AG19" s="98">
        <f t="shared" ref="AG19:AG20" si="104">INT((AB19-AF19)*60)</f>
        <v>39</v>
      </c>
      <c r="AH19" s="98">
        <f t="shared" ref="AH19:AH20" si="105">(((AB19-AF19)*60)-AG19)*60</f>
        <v>46.009978610944415</v>
      </c>
      <c r="AI19" s="100">
        <f t="shared" ref="AI19:AI20" si="106">AC19+AD19/60+AE19/3600</f>
        <v>46.716453461474636</v>
      </c>
      <c r="AJ19" s="100">
        <f t="shared" ref="AJ19:AJ20" si="107">AF19+AG19/60+AH19/3600</f>
        <v>6.6627805496141512</v>
      </c>
      <c r="AK19" s="98" t="s">
        <v>218</v>
      </c>
      <c r="AL19" s="98">
        <f t="shared" ref="AL19:AL20" si="108" xml:space="preserve"> (AJ19*3600 - 26782.5) /10000</f>
        <v>-0.27964900213890542</v>
      </c>
      <c r="AM19" s="98">
        <f t="shared" ref="AM19:AM20" si="109" xml:space="preserve"> (AI19*3600 - 169028.66) /10000</f>
        <v>-8.4942753869132137E-2</v>
      </c>
      <c r="AN19" s="101">
        <f t="shared" ref="AN19:AN20" si="110" xml:space="preserve"> 600072.37 +211455.93*AL19 -10938.51*AL19*AM19 -0.36*AL19*AM19^2 -44.54*AL19^3</f>
        <v>540680.06989836623</v>
      </c>
      <c r="AO19" s="101">
        <f t="shared" ref="AO19:AO20" si="111" xml:space="preserve"> 200147.07 +308807.95*AM19 +3745.25*AL19^2 +76.63*AM19^2 -194.56*AL19^2 *AM19 +119.79*AM19^3</f>
        <v>174210.73612688086</v>
      </c>
      <c r="AP19" s="93" t="str">
        <f t="shared" ref="AP19:AP20" si="112">H19</f>
        <v>540680</v>
      </c>
      <c r="AQ19" s="93">
        <f t="shared" ref="AQ19:AQ20" si="113">AN19-AP19</f>
        <v>6.9898366229608655E-2</v>
      </c>
      <c r="AR19" s="93" t="str">
        <f t="shared" ref="AR19:AR20" si="114">I19</f>
        <v>174210</v>
      </c>
      <c r="AS19" s="101">
        <f t="shared" ref="AS19:AS20" si="115">AO19-AR19</f>
        <v>0.73612688085995615</v>
      </c>
      <c r="AT19" s="98"/>
    </row>
    <row r="20" spans="2:46" x14ac:dyDescent="0.25">
      <c r="B20" s="67">
        <v>8453</v>
      </c>
      <c r="C20" s="36" t="s">
        <v>151</v>
      </c>
      <c r="D20" s="24">
        <v>3</v>
      </c>
      <c r="E20" s="62" t="s">
        <v>272</v>
      </c>
      <c r="F20" s="93">
        <v>2540680</v>
      </c>
      <c r="G20" s="93">
        <v>1174210</v>
      </c>
      <c r="H20" s="93" t="str">
        <f t="shared" si="94"/>
        <v>540680</v>
      </c>
      <c r="I20" s="93" t="str">
        <f t="shared" si="95"/>
        <v>174210</v>
      </c>
      <c r="J20" s="93" t="s">
        <v>163</v>
      </c>
      <c r="K20" s="103" t="s">
        <v>164</v>
      </c>
      <c r="L20" s="95"/>
      <c r="M20" s="96">
        <v>3</v>
      </c>
      <c r="N20" s="95"/>
      <c r="O20" s="95"/>
      <c r="P20" s="97">
        <v>44270</v>
      </c>
      <c r="Q20" s="98"/>
      <c r="R20" s="98"/>
      <c r="S20" s="98"/>
      <c r="T20" s="98"/>
      <c r="U20" s="98"/>
      <c r="V20" s="98"/>
      <c r="W20" s="98"/>
      <c r="X20" s="99">
        <v>44187</v>
      </c>
      <c r="Y20" s="98">
        <f t="shared" si="96"/>
        <v>-2.579E-2</v>
      </c>
      <c r="Z20" s="98">
        <f t="shared" si="97"/>
        <v>-5.9319999999999998E-2</v>
      </c>
      <c r="AA20" s="98">
        <f t="shared" si="98"/>
        <v>46.716453461474636</v>
      </c>
      <c r="AB20" s="98">
        <f t="shared" si="99"/>
        <v>6.6627805496141512</v>
      </c>
      <c r="AC20" s="98">
        <f t="shared" si="100"/>
        <v>46</v>
      </c>
      <c r="AD20" s="98">
        <f t="shared" si="101"/>
        <v>42</v>
      </c>
      <c r="AE20" s="98">
        <f t="shared" si="102"/>
        <v>59.232461308689039</v>
      </c>
      <c r="AF20" s="98">
        <f t="shared" si="103"/>
        <v>6</v>
      </c>
      <c r="AG20" s="98">
        <f t="shared" si="104"/>
        <v>39</v>
      </c>
      <c r="AH20" s="98">
        <f t="shared" si="105"/>
        <v>46.009978610944415</v>
      </c>
      <c r="AI20" s="100">
        <f t="shared" si="106"/>
        <v>46.716453461474636</v>
      </c>
      <c r="AJ20" s="100">
        <f t="shared" si="107"/>
        <v>6.6627805496141512</v>
      </c>
      <c r="AK20" s="98" t="s">
        <v>218</v>
      </c>
      <c r="AL20" s="98">
        <f t="shared" si="108"/>
        <v>-0.27964900213890542</v>
      </c>
      <c r="AM20" s="98">
        <f t="shared" si="109"/>
        <v>-8.4942753869132137E-2</v>
      </c>
      <c r="AN20" s="101">
        <f t="shared" si="110"/>
        <v>540680.06989836623</v>
      </c>
      <c r="AO20" s="101">
        <f t="shared" si="111"/>
        <v>174210.73612688086</v>
      </c>
      <c r="AP20" s="93" t="str">
        <f t="shared" si="112"/>
        <v>540680</v>
      </c>
      <c r="AQ20" s="93">
        <f t="shared" si="113"/>
        <v>6.9898366229608655E-2</v>
      </c>
      <c r="AR20" s="93" t="str">
        <f t="shared" si="114"/>
        <v>174210</v>
      </c>
      <c r="AS20" s="101">
        <f t="shared" si="115"/>
        <v>0.73612688085995615</v>
      </c>
      <c r="AT20" s="98"/>
    </row>
    <row r="21" spans="2:46" x14ac:dyDescent="0.25">
      <c r="B21" s="25">
        <v>8336</v>
      </c>
      <c r="C21" s="37" t="s">
        <v>151</v>
      </c>
      <c r="D21" s="24">
        <v>4</v>
      </c>
      <c r="E21" s="62" t="s">
        <v>278</v>
      </c>
      <c r="F21" s="93">
        <v>2535412</v>
      </c>
      <c r="G21" s="93">
        <v>1171752</v>
      </c>
      <c r="H21" s="93" t="str">
        <f t="shared" ref="H21:H24" si="116">RIGHT(F21,6)</f>
        <v>535412</v>
      </c>
      <c r="I21" s="93" t="str">
        <f t="shared" ref="I21:I24" si="117">RIGHT(G21,6)</f>
        <v>171752</v>
      </c>
      <c r="J21" s="93" t="s">
        <v>163</v>
      </c>
      <c r="K21" s="103" t="s">
        <v>164</v>
      </c>
      <c r="L21" s="95"/>
      <c r="M21" s="96">
        <v>4</v>
      </c>
      <c r="N21" s="95"/>
      <c r="O21" s="95"/>
      <c r="P21" s="97">
        <v>44270</v>
      </c>
      <c r="Q21" s="98"/>
      <c r="R21" s="98"/>
      <c r="S21" s="98"/>
      <c r="T21" s="98"/>
      <c r="U21" s="98"/>
      <c r="V21" s="98"/>
      <c r="W21" s="98"/>
      <c r="X21" s="99">
        <v>44187</v>
      </c>
      <c r="Y21" s="98">
        <f t="shared" ref="Y21:Y24" si="118">(I21 - 200000) / 1000000</f>
        <v>-2.8247999999999999E-2</v>
      </c>
      <c r="Z21" s="98">
        <f t="shared" ref="Z21:Z24" si="119">(H21 - 600000) / 1000000</f>
        <v>-6.4588000000000007E-2</v>
      </c>
      <c r="AA21" s="98">
        <f t="shared" ref="AA21:AA24" si="120">(16.9023892 +3.238272*Y21 -0.270978*Z21^2 -0.002528*Y21^2 -0.0447*Z21^2 *Y21 -0.014*Y21^3)*100/36</f>
        <v>46.693854566279676</v>
      </c>
      <c r="AB21" s="98">
        <f t="shared" ref="AB21:AB24" si="121">(2.6779094 +4.728982*Z21 +0.791484*Z21*Y21 +0.1306*Z21*Y21^2 -0.0436*Z21^3)*100/36</f>
        <v>6.5942304869573043</v>
      </c>
      <c r="AC21" s="98">
        <f t="shared" ref="AC21:AC24" si="122">INT(AA21)</f>
        <v>46</v>
      </c>
      <c r="AD21" s="98">
        <f t="shared" ref="AD21:AD24" si="123">INT((AA21-AC21)*60)</f>
        <v>41</v>
      </c>
      <c r="AE21" s="98">
        <f t="shared" ref="AE21:AE24" si="124">(((AA21-AC21)*60)-AD21)*60</f>
        <v>37.876438606832039</v>
      </c>
      <c r="AF21" s="98">
        <f t="shared" ref="AF21:AF24" si="125">INT(AB21)</f>
        <v>6</v>
      </c>
      <c r="AG21" s="98">
        <f t="shared" ref="AG21:AG24" si="126">INT((AB21-AF21)*60)</f>
        <v>35</v>
      </c>
      <c r="AH21" s="98">
        <f t="shared" ref="AH21:AH24" si="127">(((AB21-AF21)*60)-AG21)*60</f>
        <v>39.229753046295457</v>
      </c>
      <c r="AI21" s="100">
        <f t="shared" ref="AI21:AI24" si="128">AC21+AD21/60+AE21/3600</f>
        <v>46.693854566279676</v>
      </c>
      <c r="AJ21" s="100">
        <f t="shared" ref="AJ21:AJ24" si="129">AF21+AG21/60+AH21/3600</f>
        <v>6.5942304869573043</v>
      </c>
      <c r="AK21" s="98" t="s">
        <v>218</v>
      </c>
      <c r="AL21" s="98">
        <f t="shared" ref="AL21:AL24" si="130" xml:space="preserve"> (AJ21*3600 - 26782.5) /10000</f>
        <v>-0.30432702469537037</v>
      </c>
      <c r="AM21" s="98">
        <f t="shared" ref="AM21:AM24" si="131" xml:space="preserve"> (AI21*3600 - 169028.66) /10000</f>
        <v>-9.3078356139318197E-2</v>
      </c>
      <c r="AN21" s="101">
        <f t="shared" ref="AN21:AN24" si="132" xml:space="preserve"> 600072.37 +211455.93*AL21 -10938.51*AL21*AM21 -0.36*AL21*AM21^2 -44.54*AL21^3</f>
        <v>535412.02521876339</v>
      </c>
      <c r="AO21" s="101">
        <f t="shared" ref="AO21:AO24" si="133" xml:space="preserve"> 200147.07 +308807.95*AM21 +3745.25*AL21^2 +76.63*AM21^2 -194.56*AL21^2 *AM21 +119.79*AM21^3</f>
        <v>171752.84423413881</v>
      </c>
      <c r="AP21" s="93" t="str">
        <f t="shared" ref="AP21:AP24" si="134">H21</f>
        <v>535412</v>
      </c>
      <c r="AQ21" s="93">
        <f t="shared" ref="AQ21:AQ24" si="135">AN21-AP21</f>
        <v>2.5218763388693333E-2</v>
      </c>
      <c r="AR21" s="93" t="str">
        <f t="shared" ref="AR21:AR24" si="136">I21</f>
        <v>171752</v>
      </c>
      <c r="AS21" s="101">
        <f t="shared" ref="AS21:AS24" si="137">AO21-AR21</f>
        <v>0.8442341388144996</v>
      </c>
      <c r="AT21" s="98"/>
    </row>
    <row r="22" spans="2:46" x14ac:dyDescent="0.25">
      <c r="B22" s="25">
        <v>8337</v>
      </c>
      <c r="C22" s="37" t="s">
        <v>151</v>
      </c>
      <c r="D22" s="24">
        <v>4</v>
      </c>
      <c r="E22" s="62" t="s">
        <v>278</v>
      </c>
      <c r="F22" s="93">
        <v>2535412</v>
      </c>
      <c r="G22" s="93">
        <v>1171752</v>
      </c>
      <c r="H22" s="93" t="str">
        <f t="shared" si="116"/>
        <v>535412</v>
      </c>
      <c r="I22" s="93" t="str">
        <f t="shared" si="117"/>
        <v>171752</v>
      </c>
      <c r="J22" s="93" t="s">
        <v>163</v>
      </c>
      <c r="K22" s="103" t="s">
        <v>164</v>
      </c>
      <c r="L22" s="95"/>
      <c r="M22" s="96">
        <v>4</v>
      </c>
      <c r="N22" s="95"/>
      <c r="O22" s="95"/>
      <c r="P22" s="97">
        <v>44270</v>
      </c>
      <c r="Q22" s="98"/>
      <c r="R22" s="98"/>
      <c r="S22" s="98"/>
      <c r="T22" s="98"/>
      <c r="U22" s="98"/>
      <c r="V22" s="98"/>
      <c r="W22" s="98"/>
      <c r="X22" s="99">
        <v>44187</v>
      </c>
      <c r="Y22" s="98">
        <f t="shared" si="118"/>
        <v>-2.8247999999999999E-2</v>
      </c>
      <c r="Z22" s="98">
        <f t="shared" si="119"/>
        <v>-6.4588000000000007E-2</v>
      </c>
      <c r="AA22" s="98">
        <f t="shared" si="120"/>
        <v>46.693854566279676</v>
      </c>
      <c r="AB22" s="98">
        <f t="shared" si="121"/>
        <v>6.5942304869573043</v>
      </c>
      <c r="AC22" s="98">
        <f t="shared" si="122"/>
        <v>46</v>
      </c>
      <c r="AD22" s="98">
        <f t="shared" si="123"/>
        <v>41</v>
      </c>
      <c r="AE22" s="98">
        <f t="shared" si="124"/>
        <v>37.876438606832039</v>
      </c>
      <c r="AF22" s="98">
        <f t="shared" si="125"/>
        <v>6</v>
      </c>
      <c r="AG22" s="98">
        <f t="shared" si="126"/>
        <v>35</v>
      </c>
      <c r="AH22" s="98">
        <f t="shared" si="127"/>
        <v>39.229753046295457</v>
      </c>
      <c r="AI22" s="100">
        <f t="shared" si="128"/>
        <v>46.693854566279676</v>
      </c>
      <c r="AJ22" s="100">
        <f t="shared" si="129"/>
        <v>6.5942304869573043</v>
      </c>
      <c r="AK22" s="98" t="s">
        <v>218</v>
      </c>
      <c r="AL22" s="98">
        <f t="shared" si="130"/>
        <v>-0.30432702469537037</v>
      </c>
      <c r="AM22" s="98">
        <f t="shared" si="131"/>
        <v>-9.3078356139318197E-2</v>
      </c>
      <c r="AN22" s="101">
        <f t="shared" si="132"/>
        <v>535412.02521876339</v>
      </c>
      <c r="AO22" s="101">
        <f t="shared" si="133"/>
        <v>171752.84423413881</v>
      </c>
      <c r="AP22" s="93" t="str">
        <f t="shared" si="134"/>
        <v>535412</v>
      </c>
      <c r="AQ22" s="93">
        <f t="shared" si="135"/>
        <v>2.5218763388693333E-2</v>
      </c>
      <c r="AR22" s="93" t="str">
        <f t="shared" si="136"/>
        <v>171752</v>
      </c>
      <c r="AS22" s="101">
        <f t="shared" si="137"/>
        <v>0.8442341388144996</v>
      </c>
      <c r="AT22" s="98"/>
    </row>
    <row r="23" spans="2:46" x14ac:dyDescent="0.25">
      <c r="B23" s="25">
        <v>8338</v>
      </c>
      <c r="C23" s="37" t="s">
        <v>151</v>
      </c>
      <c r="D23" s="24">
        <v>4</v>
      </c>
      <c r="E23" s="62" t="s">
        <v>279</v>
      </c>
      <c r="F23" s="93">
        <v>2536950</v>
      </c>
      <c r="G23" s="93">
        <v>1174145</v>
      </c>
      <c r="H23" s="93" t="str">
        <f t="shared" si="116"/>
        <v>536950</v>
      </c>
      <c r="I23" s="93" t="str">
        <f t="shared" si="117"/>
        <v>174145</v>
      </c>
      <c r="J23" s="93" t="s">
        <v>163</v>
      </c>
      <c r="K23" s="103" t="s">
        <v>164</v>
      </c>
      <c r="L23" s="95"/>
      <c r="M23" s="96">
        <v>4</v>
      </c>
      <c r="N23" s="95"/>
      <c r="O23" s="95"/>
      <c r="P23" s="97">
        <v>44270</v>
      </c>
      <c r="Q23" s="98"/>
      <c r="R23" s="98"/>
      <c r="S23" s="98"/>
      <c r="T23" s="98"/>
      <c r="U23" s="98"/>
      <c r="V23" s="98"/>
      <c r="W23" s="98"/>
      <c r="X23" s="99">
        <v>44187</v>
      </c>
      <c r="Y23" s="98">
        <f t="shared" si="118"/>
        <v>-2.5855E-2</v>
      </c>
      <c r="Z23" s="98">
        <f t="shared" si="119"/>
        <v>-6.3049999999999995E-2</v>
      </c>
      <c r="AA23" s="98">
        <f t="shared" si="120"/>
        <v>46.715526678610686</v>
      </c>
      <c r="AB23" s="98">
        <f t="shared" si="121"/>
        <v>6.6140076450286358</v>
      </c>
      <c r="AC23" s="98">
        <f t="shared" si="122"/>
        <v>46</v>
      </c>
      <c r="AD23" s="98">
        <f t="shared" si="123"/>
        <v>42</v>
      </c>
      <c r="AE23" s="98">
        <f t="shared" si="124"/>
        <v>55.896042998471103</v>
      </c>
      <c r="AF23" s="98">
        <f t="shared" si="125"/>
        <v>6</v>
      </c>
      <c r="AG23" s="98">
        <f t="shared" si="126"/>
        <v>36</v>
      </c>
      <c r="AH23" s="98">
        <f t="shared" si="127"/>
        <v>50.427522103088904</v>
      </c>
      <c r="AI23" s="100">
        <f t="shared" si="128"/>
        <v>46.715526678610686</v>
      </c>
      <c r="AJ23" s="100">
        <f t="shared" si="129"/>
        <v>6.6140076450286358</v>
      </c>
      <c r="AK23" s="98" t="s">
        <v>218</v>
      </c>
      <c r="AL23" s="98">
        <f t="shared" si="130"/>
        <v>-0.29720724778969126</v>
      </c>
      <c r="AM23" s="98">
        <f t="shared" si="131"/>
        <v>-8.5276395700153079E-2</v>
      </c>
      <c r="AN23" s="101">
        <f t="shared" si="132"/>
        <v>536950.07115848816</v>
      </c>
      <c r="AO23" s="101">
        <f t="shared" si="133"/>
        <v>174145.81556232771</v>
      </c>
      <c r="AP23" s="93" t="str">
        <f t="shared" si="134"/>
        <v>536950</v>
      </c>
      <c r="AQ23" s="93">
        <f t="shared" si="135"/>
        <v>7.1158488164655864E-2</v>
      </c>
      <c r="AR23" s="93" t="str">
        <f t="shared" si="136"/>
        <v>174145</v>
      </c>
      <c r="AS23" s="101">
        <f t="shared" si="137"/>
        <v>0.81556232771254145</v>
      </c>
      <c r="AT23" s="98"/>
    </row>
    <row r="24" spans="2:46" x14ac:dyDescent="0.25">
      <c r="B24" s="25">
        <v>8339</v>
      </c>
      <c r="C24" s="37" t="s">
        <v>151</v>
      </c>
      <c r="D24" s="24">
        <v>4</v>
      </c>
      <c r="E24" s="62" t="s">
        <v>279</v>
      </c>
      <c r="F24" s="93">
        <v>2536950</v>
      </c>
      <c r="G24" s="93">
        <v>1174145</v>
      </c>
      <c r="H24" s="93" t="str">
        <f t="shared" si="116"/>
        <v>536950</v>
      </c>
      <c r="I24" s="93" t="str">
        <f t="shared" si="117"/>
        <v>174145</v>
      </c>
      <c r="J24" s="93" t="s">
        <v>163</v>
      </c>
      <c r="K24" s="103" t="s">
        <v>164</v>
      </c>
      <c r="L24" s="95"/>
      <c r="M24" s="96">
        <v>4</v>
      </c>
      <c r="N24" s="95"/>
      <c r="O24" s="95"/>
      <c r="P24" s="97">
        <v>44270</v>
      </c>
      <c r="Q24" s="98"/>
      <c r="R24" s="98"/>
      <c r="S24" s="98"/>
      <c r="T24" s="98"/>
      <c r="U24" s="98"/>
      <c r="V24" s="98"/>
      <c r="W24" s="98"/>
      <c r="X24" s="99">
        <v>44187</v>
      </c>
      <c r="Y24" s="98">
        <f t="shared" si="118"/>
        <v>-2.5855E-2</v>
      </c>
      <c r="Z24" s="98">
        <f t="shared" si="119"/>
        <v>-6.3049999999999995E-2</v>
      </c>
      <c r="AA24" s="98">
        <f t="shared" si="120"/>
        <v>46.715526678610686</v>
      </c>
      <c r="AB24" s="98">
        <f t="shared" si="121"/>
        <v>6.6140076450286358</v>
      </c>
      <c r="AC24" s="98">
        <f t="shared" si="122"/>
        <v>46</v>
      </c>
      <c r="AD24" s="98">
        <f t="shared" si="123"/>
        <v>42</v>
      </c>
      <c r="AE24" s="98">
        <f t="shared" si="124"/>
        <v>55.896042998471103</v>
      </c>
      <c r="AF24" s="98">
        <f t="shared" si="125"/>
        <v>6</v>
      </c>
      <c r="AG24" s="98">
        <f t="shared" si="126"/>
        <v>36</v>
      </c>
      <c r="AH24" s="98">
        <f t="shared" si="127"/>
        <v>50.427522103088904</v>
      </c>
      <c r="AI24" s="100">
        <f t="shared" si="128"/>
        <v>46.715526678610686</v>
      </c>
      <c r="AJ24" s="100">
        <f t="shared" si="129"/>
        <v>6.6140076450286358</v>
      </c>
      <c r="AK24" s="98" t="s">
        <v>218</v>
      </c>
      <c r="AL24" s="98">
        <f t="shared" si="130"/>
        <v>-0.29720724778969126</v>
      </c>
      <c r="AM24" s="98">
        <f t="shared" si="131"/>
        <v>-8.5276395700153079E-2</v>
      </c>
      <c r="AN24" s="101">
        <f t="shared" si="132"/>
        <v>536950.07115848816</v>
      </c>
      <c r="AO24" s="101">
        <f t="shared" si="133"/>
        <v>174145.81556232771</v>
      </c>
      <c r="AP24" s="93" t="str">
        <f t="shared" si="134"/>
        <v>536950</v>
      </c>
      <c r="AQ24" s="93">
        <f t="shared" si="135"/>
        <v>7.1158488164655864E-2</v>
      </c>
      <c r="AR24" s="93" t="str">
        <f t="shared" si="136"/>
        <v>174145</v>
      </c>
      <c r="AS24" s="101">
        <f t="shared" si="137"/>
        <v>0.81556232771254145</v>
      </c>
      <c r="AT24" s="98"/>
    </row>
  </sheetData>
  <sheetProtection password="E072" sheet="1" objects="1" scenarios="1"/>
  <conditionalFormatting sqref="B1:B1048576">
    <cfRule type="duplicateValues" dxfId="0" priority="60" stopIfTrue="1"/>
  </conditionalFormatting>
  <pageMargins left="0.39370078740157483" right="0.39370078740157483" top="0.39370078740157483" bottom="0.39370078740157483" header="0.51181102362204722" footer="0.51181102362204722"/>
  <pageSetup paperSize="9" scale="27" fitToHeight="2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48" sqref="C48"/>
    </sheetView>
  </sheetViews>
  <sheetFormatPr baseColWidth="10" defaultColWidth="11.44140625" defaultRowHeight="12.6" x14ac:dyDescent="0.25"/>
  <cols>
    <col min="1" max="1" width="11.44140625" style="40"/>
    <col min="2" max="2" width="14.77734375" style="40" bestFit="1" customWidth="1"/>
    <col min="3" max="16384" width="11.44140625" style="40"/>
  </cols>
  <sheetData>
    <row r="1" spans="1:8" ht="22.8" x14ac:dyDescent="0.4">
      <c r="A1" s="110">
        <f>DateVente!A2</f>
        <v>44181</v>
      </c>
      <c r="B1" s="111"/>
      <c r="C1" s="111"/>
      <c r="D1" s="111"/>
      <c r="E1" s="111"/>
      <c r="F1" s="111"/>
      <c r="G1" s="111"/>
      <c r="H1" s="112"/>
    </row>
    <row r="2" spans="1:8" ht="13.8" thickBot="1" x14ac:dyDescent="0.3">
      <c r="A2" s="113" t="s">
        <v>187</v>
      </c>
      <c r="B2" s="114"/>
      <c r="C2" s="114"/>
      <c r="D2" s="114"/>
      <c r="E2" s="114"/>
      <c r="F2" s="114"/>
      <c r="G2" s="114"/>
      <c r="H2" s="115"/>
    </row>
    <row r="3" spans="1:8" ht="13.2" x14ac:dyDescent="0.25">
      <c r="A3" s="57" t="s">
        <v>186</v>
      </c>
      <c r="B3" s="116"/>
      <c r="C3" s="117"/>
      <c r="D3" s="117"/>
      <c r="E3" s="56" t="s">
        <v>185</v>
      </c>
      <c r="F3" s="116"/>
      <c r="G3" s="117"/>
      <c r="H3" s="53"/>
    </row>
    <row r="4" spans="1:8" ht="13.2" x14ac:dyDescent="0.25">
      <c r="A4" s="55" t="s">
        <v>184</v>
      </c>
      <c r="B4" s="116"/>
      <c r="C4" s="117"/>
      <c r="D4" s="117"/>
      <c r="E4" s="54" t="s">
        <v>183</v>
      </c>
      <c r="F4" s="116"/>
      <c r="G4" s="117"/>
      <c r="H4" s="53"/>
    </row>
    <row r="5" spans="1:8" ht="13.2" x14ac:dyDescent="0.25">
      <c r="A5" s="55" t="s">
        <v>182</v>
      </c>
      <c r="B5" s="116"/>
      <c r="C5" s="117"/>
      <c r="D5" s="117"/>
      <c r="E5" s="54" t="s">
        <v>202</v>
      </c>
      <c r="F5" s="116"/>
      <c r="G5" s="117"/>
      <c r="H5" s="53"/>
    </row>
    <row r="6" spans="1:8" ht="13.2" x14ac:dyDescent="0.25">
      <c r="A6" s="55" t="s">
        <v>181</v>
      </c>
      <c r="B6" s="116"/>
      <c r="C6" s="117"/>
      <c r="D6" s="117"/>
      <c r="E6" s="54" t="s">
        <v>180</v>
      </c>
      <c r="F6" s="116"/>
      <c r="G6" s="117"/>
      <c r="H6" s="53"/>
    </row>
    <row r="7" spans="1:8" ht="13.2" x14ac:dyDescent="0.25">
      <c r="A7" s="55" t="s">
        <v>179</v>
      </c>
      <c r="B7" s="116"/>
      <c r="C7" s="117"/>
      <c r="D7" s="117"/>
      <c r="E7" s="54" t="s">
        <v>178</v>
      </c>
      <c r="F7" s="116"/>
      <c r="G7" s="117"/>
      <c r="H7" s="53"/>
    </row>
    <row r="8" spans="1:8" ht="13.2" x14ac:dyDescent="0.25">
      <c r="A8" s="55" t="s">
        <v>177</v>
      </c>
      <c r="B8" s="116"/>
      <c r="C8" s="117"/>
      <c r="D8" s="117"/>
      <c r="E8" s="54"/>
      <c r="F8" s="116"/>
      <c r="G8" s="117"/>
      <c r="H8" s="53"/>
    </row>
    <row r="9" spans="1:8" ht="13.2" x14ac:dyDescent="0.25">
      <c r="A9" s="55" t="s">
        <v>176</v>
      </c>
      <c r="B9" s="116"/>
      <c r="C9" s="117"/>
      <c r="D9" s="117"/>
      <c r="E9" s="54"/>
      <c r="F9" s="116"/>
      <c r="G9" s="117"/>
      <c r="H9" s="53"/>
    </row>
    <row r="10" spans="1:8" ht="13.8" thickBot="1" x14ac:dyDescent="0.3">
      <c r="A10" s="52"/>
      <c r="B10" s="50"/>
      <c r="C10" s="50"/>
      <c r="D10" s="51"/>
      <c r="E10" s="50"/>
      <c r="F10" s="49"/>
      <c r="G10" s="49"/>
      <c r="H10" s="48"/>
    </row>
    <row r="11" spans="1:8" ht="25.8" thickBot="1" x14ac:dyDescent="0.3">
      <c r="A11" s="47" t="s">
        <v>175</v>
      </c>
      <c r="B11" s="46" t="s">
        <v>174</v>
      </c>
      <c r="C11" s="47" t="s">
        <v>175</v>
      </c>
      <c r="D11" s="46" t="s">
        <v>174</v>
      </c>
      <c r="E11" s="47" t="s">
        <v>175</v>
      </c>
      <c r="F11" s="46" t="s">
        <v>174</v>
      </c>
      <c r="G11" s="47" t="s">
        <v>175</v>
      </c>
      <c r="H11" s="46" t="s">
        <v>174</v>
      </c>
    </row>
    <row r="12" spans="1:8" ht="13.2" x14ac:dyDescent="0.25">
      <c r="A12" s="104"/>
      <c r="B12" s="41"/>
      <c r="C12" s="105"/>
      <c r="D12" s="41"/>
      <c r="E12" s="104"/>
      <c r="F12" s="41"/>
      <c r="G12" s="45"/>
      <c r="H12" s="41"/>
    </row>
    <row r="13" spans="1:8" ht="13.2" x14ac:dyDescent="0.25">
      <c r="A13" s="104"/>
      <c r="B13" s="41"/>
      <c r="C13" s="105"/>
      <c r="D13" s="41"/>
      <c r="E13" s="104"/>
      <c r="F13" s="41"/>
      <c r="G13" s="43"/>
      <c r="H13" s="41"/>
    </row>
    <row r="14" spans="1:8" ht="13.2" x14ac:dyDescent="0.25">
      <c r="A14" s="104"/>
      <c r="B14" s="41"/>
      <c r="C14" s="105"/>
      <c r="D14" s="41"/>
      <c r="E14" s="104"/>
      <c r="F14" s="41"/>
      <c r="G14" s="43"/>
      <c r="H14" s="41"/>
    </row>
    <row r="15" spans="1:8" ht="13.2" x14ac:dyDescent="0.25">
      <c r="A15" s="104"/>
      <c r="B15" s="41"/>
      <c r="C15" s="105"/>
      <c r="D15" s="41"/>
      <c r="E15" s="104"/>
      <c r="F15" s="41"/>
      <c r="G15" s="45"/>
      <c r="H15" s="41"/>
    </row>
    <row r="16" spans="1:8" ht="13.2" x14ac:dyDescent="0.25">
      <c r="A16" s="104"/>
      <c r="B16" s="41"/>
      <c r="C16" s="105"/>
      <c r="D16" s="41"/>
      <c r="E16" s="104"/>
      <c r="F16" s="41"/>
      <c r="G16" s="45"/>
      <c r="H16" s="41"/>
    </row>
    <row r="17" spans="1:8" ht="13.2" x14ac:dyDescent="0.25">
      <c r="A17" s="104"/>
      <c r="B17" s="41"/>
      <c r="C17" s="105"/>
      <c r="D17" s="41"/>
      <c r="E17" s="104"/>
      <c r="F17" s="41"/>
      <c r="G17" s="43"/>
      <c r="H17" s="41"/>
    </row>
    <row r="18" spans="1:8" ht="13.2" x14ac:dyDescent="0.25">
      <c r="A18" s="104"/>
      <c r="B18" s="41"/>
      <c r="C18" s="105"/>
      <c r="D18" s="41"/>
      <c r="E18" s="104"/>
      <c r="F18" s="41"/>
      <c r="G18" s="43"/>
      <c r="H18" s="41"/>
    </row>
    <row r="19" spans="1:8" ht="13.2" x14ac:dyDescent="0.25">
      <c r="A19" s="104"/>
      <c r="B19" s="41"/>
      <c r="C19" s="105"/>
      <c r="D19" s="41"/>
      <c r="E19" s="104"/>
      <c r="F19" s="41"/>
      <c r="G19" s="43"/>
      <c r="H19" s="41"/>
    </row>
    <row r="20" spans="1:8" ht="13.2" x14ac:dyDescent="0.25">
      <c r="A20" s="104"/>
      <c r="B20" s="41"/>
      <c r="C20" s="105"/>
      <c r="D20" s="41"/>
      <c r="E20" s="104"/>
      <c r="F20" s="41"/>
      <c r="G20" s="43"/>
      <c r="H20" s="41"/>
    </row>
    <row r="21" spans="1:8" ht="13.2" x14ac:dyDescent="0.25">
      <c r="A21" s="104"/>
      <c r="B21" s="41"/>
      <c r="C21" s="105"/>
      <c r="D21" s="41"/>
      <c r="E21" s="104"/>
      <c r="F21" s="41"/>
      <c r="G21" s="43"/>
      <c r="H21" s="41"/>
    </row>
    <row r="22" spans="1:8" ht="13.2" x14ac:dyDescent="0.25">
      <c r="A22" s="104"/>
      <c r="B22" s="41"/>
      <c r="C22" s="105"/>
      <c r="D22" s="41"/>
      <c r="E22" s="104"/>
      <c r="F22" s="41"/>
      <c r="G22" s="43"/>
      <c r="H22" s="41"/>
    </row>
    <row r="23" spans="1:8" ht="13.2" x14ac:dyDescent="0.25">
      <c r="A23" s="104"/>
      <c r="B23" s="41"/>
      <c r="C23" s="105"/>
      <c r="D23" s="41"/>
      <c r="E23" s="104"/>
      <c r="F23" s="41"/>
      <c r="G23" s="43"/>
      <c r="H23" s="41"/>
    </row>
    <row r="24" spans="1:8" ht="13.2" x14ac:dyDescent="0.25">
      <c r="A24" s="104"/>
      <c r="B24" s="41"/>
      <c r="C24" s="105"/>
      <c r="D24" s="41"/>
      <c r="E24" s="104"/>
      <c r="F24" s="41"/>
      <c r="G24" s="43"/>
      <c r="H24" s="41"/>
    </row>
    <row r="25" spans="1:8" ht="13.2" x14ac:dyDescent="0.25">
      <c r="A25" s="106"/>
      <c r="B25" s="41"/>
      <c r="C25" s="105"/>
      <c r="D25" s="41"/>
      <c r="E25" s="104"/>
      <c r="F25" s="41"/>
      <c r="G25" s="43"/>
      <c r="H25" s="41"/>
    </row>
    <row r="26" spans="1:8" ht="13.2" x14ac:dyDescent="0.25">
      <c r="A26" s="104"/>
      <c r="B26" s="41"/>
      <c r="C26" s="107"/>
      <c r="D26" s="41"/>
      <c r="E26" s="104"/>
      <c r="F26" s="41"/>
      <c r="G26" s="43"/>
      <c r="H26" s="41"/>
    </row>
    <row r="27" spans="1:8" ht="13.2" x14ac:dyDescent="0.25">
      <c r="A27" s="106"/>
      <c r="B27" s="41"/>
      <c r="C27" s="107"/>
      <c r="D27" s="41"/>
      <c r="E27" s="104"/>
      <c r="F27" s="41"/>
      <c r="G27" s="43"/>
      <c r="H27" s="41"/>
    </row>
    <row r="28" spans="1:8" ht="13.2" x14ac:dyDescent="0.25">
      <c r="A28" s="104"/>
      <c r="B28" s="41"/>
      <c r="C28" s="107"/>
      <c r="D28" s="41"/>
      <c r="E28" s="104"/>
      <c r="F28" s="41"/>
      <c r="G28" s="43"/>
      <c r="H28" s="41"/>
    </row>
    <row r="29" spans="1:8" ht="13.2" x14ac:dyDescent="0.25">
      <c r="A29" s="43"/>
      <c r="B29" s="41"/>
      <c r="C29" s="107"/>
      <c r="D29" s="41"/>
      <c r="E29" s="106"/>
      <c r="F29" s="41"/>
      <c r="G29" s="43"/>
      <c r="H29" s="41"/>
    </row>
    <row r="30" spans="1:8" ht="13.2" x14ac:dyDescent="0.25">
      <c r="A30" s="45"/>
      <c r="B30" s="41"/>
      <c r="C30" s="107"/>
      <c r="D30" s="41"/>
      <c r="E30" s="106"/>
      <c r="F30" s="41"/>
      <c r="G30" s="43"/>
      <c r="H30" s="41"/>
    </row>
    <row r="31" spans="1:8" ht="13.2" x14ac:dyDescent="0.25">
      <c r="A31" s="43"/>
      <c r="B31" s="41"/>
      <c r="C31" s="107"/>
      <c r="D31" s="41"/>
      <c r="E31" s="106"/>
      <c r="F31" s="41"/>
      <c r="G31" s="43"/>
      <c r="H31" s="41"/>
    </row>
    <row r="32" spans="1:8" ht="13.2" x14ac:dyDescent="0.25">
      <c r="A32" s="45"/>
      <c r="B32" s="41"/>
      <c r="C32" s="107"/>
      <c r="D32" s="41"/>
      <c r="E32" s="106"/>
      <c r="F32" s="41"/>
      <c r="G32" s="43"/>
      <c r="H32" s="41"/>
    </row>
    <row r="33" spans="1:8" ht="13.2" x14ac:dyDescent="0.25">
      <c r="A33" s="43"/>
      <c r="B33" s="41"/>
      <c r="C33" s="107"/>
      <c r="D33" s="41"/>
      <c r="E33" s="106"/>
      <c r="F33" s="41"/>
      <c r="G33" s="43"/>
      <c r="H33" s="41"/>
    </row>
    <row r="34" spans="1:8" ht="13.2" x14ac:dyDescent="0.25">
      <c r="A34" s="45"/>
      <c r="B34" s="41"/>
      <c r="C34" s="107"/>
      <c r="D34" s="41"/>
      <c r="E34" s="106"/>
      <c r="F34" s="41"/>
      <c r="G34" s="43"/>
      <c r="H34" s="41"/>
    </row>
    <row r="35" spans="1:8" ht="13.2" x14ac:dyDescent="0.25">
      <c r="A35" s="43"/>
      <c r="B35" s="41"/>
      <c r="C35" s="107"/>
      <c r="D35" s="41"/>
      <c r="E35" s="106"/>
      <c r="F35" s="41"/>
      <c r="G35" s="43"/>
      <c r="H35" s="41"/>
    </row>
    <row r="36" spans="1:8" ht="13.2" x14ac:dyDescent="0.25">
      <c r="A36" s="45"/>
      <c r="B36" s="41"/>
      <c r="C36" s="107"/>
      <c r="D36" s="41"/>
      <c r="E36" s="106"/>
      <c r="F36" s="41"/>
      <c r="G36" s="43"/>
      <c r="H36" s="41"/>
    </row>
    <row r="37" spans="1:8" ht="13.2" x14ac:dyDescent="0.25">
      <c r="A37" s="43"/>
      <c r="B37" s="41"/>
      <c r="C37" s="107"/>
      <c r="D37" s="41"/>
      <c r="E37" s="106"/>
      <c r="F37" s="41"/>
      <c r="G37" s="43"/>
      <c r="H37" s="41"/>
    </row>
    <row r="38" spans="1:8" ht="13.2" x14ac:dyDescent="0.25">
      <c r="A38" s="45"/>
      <c r="B38" s="41"/>
      <c r="C38" s="107"/>
      <c r="D38" s="41"/>
      <c r="E38" s="106"/>
      <c r="F38" s="41"/>
      <c r="G38" s="43"/>
      <c r="H38" s="41"/>
    </row>
    <row r="39" spans="1:8" ht="13.2" x14ac:dyDescent="0.25">
      <c r="A39" s="43"/>
      <c r="B39" s="41"/>
      <c r="C39" s="106"/>
      <c r="D39" s="41"/>
      <c r="E39" s="106"/>
      <c r="F39" s="41"/>
      <c r="G39" s="43"/>
      <c r="H39" s="41"/>
    </row>
    <row r="40" spans="1:8" ht="13.2" x14ac:dyDescent="0.25">
      <c r="A40" s="43"/>
      <c r="B40" s="41"/>
      <c r="C40" s="106"/>
      <c r="D40" s="41"/>
      <c r="E40" s="106"/>
      <c r="F40" s="41"/>
      <c r="G40" s="43"/>
      <c r="H40" s="41"/>
    </row>
    <row r="41" spans="1:8" ht="13.2" x14ac:dyDescent="0.25">
      <c r="A41" s="43"/>
      <c r="B41" s="41"/>
      <c r="C41" s="106"/>
      <c r="D41" s="41"/>
      <c r="E41" s="106"/>
      <c r="F41" s="41"/>
      <c r="G41" s="43"/>
      <c r="H41" s="41"/>
    </row>
    <row r="42" spans="1:8" ht="13.2" x14ac:dyDescent="0.25">
      <c r="A42" s="43"/>
      <c r="B42" s="44"/>
      <c r="C42" s="106"/>
      <c r="D42" s="41"/>
      <c r="E42" s="106"/>
      <c r="F42" s="41"/>
      <c r="G42" s="43"/>
      <c r="H42" s="41"/>
    </row>
    <row r="43" spans="1:8" ht="13.2" x14ac:dyDescent="0.25">
      <c r="A43" s="43"/>
      <c r="B43" s="42"/>
      <c r="C43" s="106"/>
      <c r="D43" s="41"/>
      <c r="E43" s="106"/>
      <c r="F43" s="42"/>
      <c r="G43" s="43"/>
      <c r="H43" s="42"/>
    </row>
    <row r="44" spans="1:8" ht="13.2" x14ac:dyDescent="0.25">
      <c r="A44" s="43"/>
      <c r="B44" s="42"/>
      <c r="C44" s="106"/>
      <c r="D44" s="41"/>
      <c r="E44" s="106"/>
      <c r="F44" s="42"/>
      <c r="G44" s="43"/>
      <c r="H44" s="42"/>
    </row>
    <row r="45" spans="1:8" ht="13.2" x14ac:dyDescent="0.25">
      <c r="A45" s="43"/>
      <c r="B45" s="42"/>
      <c r="C45" s="106"/>
      <c r="D45" s="41"/>
      <c r="E45" s="106"/>
      <c r="F45" s="42"/>
      <c r="G45" s="43"/>
      <c r="H45" s="42"/>
    </row>
    <row r="46" spans="1:8" ht="13.2" x14ac:dyDescent="0.25">
      <c r="A46" s="43"/>
      <c r="B46" s="42"/>
      <c r="C46" s="106"/>
      <c r="D46" s="41"/>
      <c r="E46" s="106"/>
      <c r="F46" s="42"/>
      <c r="G46" s="43"/>
      <c r="H46" s="42"/>
    </row>
    <row r="48" spans="1:8" x14ac:dyDescent="0.25">
      <c r="A48" s="40" t="s">
        <v>189</v>
      </c>
      <c r="B48" s="108">
        <f ca="1">NOW()</f>
        <v>44162.502229166668</v>
      </c>
      <c r="C48" s="60"/>
    </row>
    <row r="49" spans="1:8" x14ac:dyDescent="0.25">
      <c r="A49" s="40" t="s">
        <v>188</v>
      </c>
      <c r="B49" s="109"/>
      <c r="C49" s="109"/>
    </row>
    <row r="51" spans="1:8" x14ac:dyDescent="0.25">
      <c r="D51" s="58" t="s">
        <v>190</v>
      </c>
      <c r="E51" s="59"/>
      <c r="F51" s="59"/>
      <c r="G51" s="59"/>
      <c r="H51" s="59"/>
    </row>
  </sheetData>
  <mergeCells count="16">
    <mergeCell ref="B8:D8"/>
    <mergeCell ref="F8:G8"/>
    <mergeCell ref="B9:D9"/>
    <mergeCell ref="F9:G9"/>
    <mergeCell ref="B5:D5"/>
    <mergeCell ref="F5:G5"/>
    <mergeCell ref="B6:D6"/>
    <mergeCell ref="F6:G6"/>
    <mergeCell ref="B7:D7"/>
    <mergeCell ref="F7:G7"/>
    <mergeCell ref="A1:H1"/>
    <mergeCell ref="A2:H2"/>
    <mergeCell ref="B3:D3"/>
    <mergeCell ref="F3:G3"/>
    <mergeCell ref="B4:D4"/>
    <mergeCell ref="F4:G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0"/>
  <sheetViews>
    <sheetView topLeftCell="B1" workbookViewId="0">
      <selection activeCell="K12" sqref="K12"/>
    </sheetView>
  </sheetViews>
  <sheetFormatPr baseColWidth="10" defaultRowHeight="13.2" x14ac:dyDescent="0.25"/>
  <cols>
    <col min="1" max="1" width="0" hidden="1" customWidth="1"/>
    <col min="2" max="2" width="16.88671875" customWidth="1"/>
    <col min="3" max="3" width="17.44140625" customWidth="1"/>
    <col min="4" max="5" width="23.44140625" customWidth="1"/>
    <col min="6" max="6" width="5.109375" customWidth="1"/>
    <col min="7" max="7" width="22" customWidth="1"/>
    <col min="8" max="8" width="17.33203125" style="4" customWidth="1"/>
    <col min="9" max="9" width="18" style="4" customWidth="1"/>
    <col min="10" max="10" width="18.5546875" style="4" customWidth="1"/>
    <col min="11" max="11" width="28.33203125" bestFit="1" customWidth="1"/>
    <col min="12" max="12" width="34.6640625" hidden="1" customWidth="1"/>
  </cols>
  <sheetData>
    <row r="1" spans="1:12" x14ac:dyDescent="0.25">
      <c r="A1" s="1" t="s">
        <v>17</v>
      </c>
      <c r="B1" s="1" t="s">
        <v>13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5" t="s">
        <v>23</v>
      </c>
      <c r="I1" s="15" t="s">
        <v>24</v>
      </c>
      <c r="J1" s="16" t="s">
        <v>25</v>
      </c>
      <c r="K1" s="3" t="s">
        <v>26</v>
      </c>
      <c r="L1" t="s">
        <v>131</v>
      </c>
    </row>
    <row r="2" spans="1:12" x14ac:dyDescent="0.25">
      <c r="A2" s="31">
        <v>1</v>
      </c>
      <c r="B2" t="s">
        <v>107</v>
      </c>
      <c r="C2" t="s">
        <v>108</v>
      </c>
      <c r="D2" t="s">
        <v>28</v>
      </c>
      <c r="E2" t="s">
        <v>29</v>
      </c>
      <c r="F2">
        <v>1000</v>
      </c>
      <c r="G2" t="s">
        <v>30</v>
      </c>
      <c r="H2" t="s">
        <v>110</v>
      </c>
      <c r="I2" s="20" t="s">
        <v>119</v>
      </c>
      <c r="J2" s="20" t="s">
        <v>31</v>
      </c>
      <c r="K2" s="19" t="s">
        <v>109</v>
      </c>
      <c r="L2" t="str">
        <f t="shared" ref="L2:L10" si="0">CONCATENATE(C2," ",B2," ",H2)</f>
        <v>Maxime Roth +41 79 898 86 34</v>
      </c>
    </row>
    <row r="3" spans="1:12" x14ac:dyDescent="0.25">
      <c r="A3" s="31">
        <v>2</v>
      </c>
      <c r="B3" t="s">
        <v>191</v>
      </c>
      <c r="C3" t="s">
        <v>192</v>
      </c>
      <c r="D3" s="23" t="s">
        <v>193</v>
      </c>
      <c r="F3">
        <v>1377</v>
      </c>
      <c r="G3" t="s">
        <v>194</v>
      </c>
      <c r="H3" s="5" t="s">
        <v>195</v>
      </c>
      <c r="I3" s="8"/>
      <c r="J3" s="39"/>
      <c r="K3" s="19" t="s">
        <v>196</v>
      </c>
      <c r="L3" t="str">
        <f t="shared" si="0"/>
        <v>Ken Decrauzat +41 79 874 56 18</v>
      </c>
    </row>
    <row r="4" spans="1:12" ht="13.8" x14ac:dyDescent="0.25">
      <c r="A4" s="32">
        <v>3</v>
      </c>
      <c r="B4" t="s">
        <v>165</v>
      </c>
      <c r="C4" t="s">
        <v>166</v>
      </c>
      <c r="D4" t="s">
        <v>33</v>
      </c>
      <c r="F4">
        <v>1374</v>
      </c>
      <c r="G4" t="s">
        <v>34</v>
      </c>
      <c r="H4" s="5" t="s">
        <v>168</v>
      </c>
      <c r="I4" s="9" t="s">
        <v>35</v>
      </c>
      <c r="J4" s="9" t="s">
        <v>36</v>
      </c>
      <c r="K4" s="19" t="s">
        <v>167</v>
      </c>
      <c r="L4" t="s">
        <v>169</v>
      </c>
    </row>
    <row r="5" spans="1:12" x14ac:dyDescent="0.25">
      <c r="A5" s="31">
        <v>4</v>
      </c>
      <c r="B5" t="s">
        <v>37</v>
      </c>
      <c r="C5" t="s">
        <v>38</v>
      </c>
      <c r="D5" t="s">
        <v>33</v>
      </c>
      <c r="F5">
        <v>1374</v>
      </c>
      <c r="G5" t="s">
        <v>34</v>
      </c>
      <c r="H5" s="5" t="s">
        <v>39</v>
      </c>
      <c r="I5" s="9" t="s">
        <v>35</v>
      </c>
      <c r="J5" s="9" t="s">
        <v>36</v>
      </c>
      <c r="K5" t="s">
        <v>40</v>
      </c>
      <c r="L5" t="str">
        <f t="shared" si="0"/>
        <v>Michel Mercier +41 79 606 36 27</v>
      </c>
    </row>
    <row r="6" spans="1:12" x14ac:dyDescent="0.25">
      <c r="A6" s="31">
        <v>5</v>
      </c>
      <c r="B6" t="s">
        <v>41</v>
      </c>
      <c r="C6" t="s">
        <v>32</v>
      </c>
      <c r="D6" s="10" t="s">
        <v>42</v>
      </c>
      <c r="E6" s="10" t="s">
        <v>43</v>
      </c>
      <c r="F6" s="10">
        <v>1047</v>
      </c>
      <c r="G6" s="10" t="s">
        <v>44</v>
      </c>
      <c r="H6" s="5" t="s">
        <v>45</v>
      </c>
      <c r="I6" s="11" t="s">
        <v>46</v>
      </c>
      <c r="J6" s="8" t="s">
        <v>47</v>
      </c>
      <c r="K6" t="s">
        <v>48</v>
      </c>
      <c r="L6" t="str">
        <f t="shared" si="0"/>
        <v>Jean-Philippe Deriaz +41 79 449 22 65</v>
      </c>
    </row>
    <row r="7" spans="1:12" x14ac:dyDescent="0.25">
      <c r="A7" s="31">
        <v>6</v>
      </c>
      <c r="B7" t="s">
        <v>49</v>
      </c>
      <c r="C7" t="s">
        <v>27</v>
      </c>
      <c r="D7" s="23" t="s">
        <v>42</v>
      </c>
      <c r="E7" s="23" t="s">
        <v>157</v>
      </c>
      <c r="F7">
        <v>1404</v>
      </c>
      <c r="G7" t="s">
        <v>50</v>
      </c>
      <c r="H7" s="5" t="s">
        <v>51</v>
      </c>
      <c r="I7" s="8" t="s">
        <v>52</v>
      </c>
      <c r="J7" s="8" t="s">
        <v>53</v>
      </c>
      <c r="K7" t="s">
        <v>54</v>
      </c>
      <c r="L7" t="str">
        <f t="shared" si="0"/>
        <v>Philippe Perey +41 79 218 94 70</v>
      </c>
    </row>
    <row r="8" spans="1:12" x14ac:dyDescent="0.25">
      <c r="A8" s="31">
        <v>8</v>
      </c>
      <c r="B8" s="10" t="s">
        <v>58</v>
      </c>
      <c r="C8" s="10" t="s">
        <v>38</v>
      </c>
      <c r="D8" s="10" t="s">
        <v>42</v>
      </c>
      <c r="E8" s="10" t="s">
        <v>43</v>
      </c>
      <c r="F8" s="10">
        <v>1047</v>
      </c>
      <c r="G8" s="10" t="s">
        <v>44</v>
      </c>
      <c r="H8" s="11" t="s">
        <v>59</v>
      </c>
      <c r="I8" s="11" t="s">
        <v>46</v>
      </c>
      <c r="J8" s="12" t="s">
        <v>60</v>
      </c>
      <c r="K8" s="13" t="s">
        <v>61</v>
      </c>
      <c r="L8" t="str">
        <f t="shared" si="0"/>
        <v>Michel Félix +41 79 449 52 09</v>
      </c>
    </row>
    <row r="9" spans="1:12" x14ac:dyDescent="0.25">
      <c r="A9" s="31">
        <v>9</v>
      </c>
      <c r="B9" t="s">
        <v>158</v>
      </c>
      <c r="C9" t="s">
        <v>159</v>
      </c>
      <c r="D9" t="s">
        <v>42</v>
      </c>
      <c r="E9" t="s">
        <v>43</v>
      </c>
      <c r="F9" s="10">
        <v>1047</v>
      </c>
      <c r="G9" s="10" t="s">
        <v>44</v>
      </c>
      <c r="H9" s="6" t="s">
        <v>160</v>
      </c>
      <c r="I9" s="11" t="s">
        <v>46</v>
      </c>
      <c r="J9" s="12" t="s">
        <v>60</v>
      </c>
      <c r="K9" s="19" t="s">
        <v>161</v>
      </c>
      <c r="L9" t="str">
        <f t="shared" si="0"/>
        <v>Gaëtan Fässler +41 79 433 39 85</v>
      </c>
    </row>
    <row r="10" spans="1:12" x14ac:dyDescent="0.25">
      <c r="A10" s="31">
        <v>11</v>
      </c>
      <c r="B10" s="23" t="s">
        <v>170</v>
      </c>
      <c r="C10" s="23" t="s">
        <v>171</v>
      </c>
      <c r="D10" t="s">
        <v>14</v>
      </c>
      <c r="E10" t="s">
        <v>55</v>
      </c>
      <c r="F10">
        <v>1026</v>
      </c>
      <c r="G10" t="s">
        <v>56</v>
      </c>
      <c r="H10" s="38" t="s">
        <v>172</v>
      </c>
      <c r="I10" s="6" t="s">
        <v>106</v>
      </c>
      <c r="J10" s="5" t="s">
        <v>57</v>
      </c>
      <c r="K10" s="19" t="s">
        <v>173</v>
      </c>
      <c r="L10" t="str">
        <f t="shared" si="0"/>
        <v>Angelo Ciciulla +41 79 688 94 91</v>
      </c>
    </row>
  </sheetData>
  <phoneticPr fontId="1" type="noConversion"/>
  <hyperlinks>
    <hyperlink ref="K3" r:id="rId1"/>
    <hyperlink ref="K4" r:id="rId2"/>
    <hyperlink ref="K5" r:id="rId3" display="jean-philippe.binggeli@vd.ch"/>
    <hyperlink ref="K2" r:id="rId4"/>
    <hyperlink ref="K10" r:id="rId5"/>
  </hyperlinks>
  <pageMargins left="0.78740157499999996" right="0.78740157499999996" top="0.984251969" bottom="0.984251969" header="0.4921259845" footer="0.4921259845"/>
  <pageSetup paperSize="9" orientation="portrait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5" workbookViewId="0">
      <selection activeCell="D10" sqref="D10"/>
    </sheetView>
  </sheetViews>
  <sheetFormatPr baseColWidth="10" defaultRowHeight="13.2" x14ac:dyDescent="0.25"/>
  <cols>
    <col min="2" max="2" width="15.109375" bestFit="1" customWidth="1"/>
  </cols>
  <sheetData>
    <row r="1" spans="1:2" x14ac:dyDescent="0.25">
      <c r="A1" s="1" t="s">
        <v>62</v>
      </c>
      <c r="B1" s="1" t="s">
        <v>63</v>
      </c>
    </row>
    <row r="2" spans="1:2" x14ac:dyDescent="0.25">
      <c r="A2" s="7" t="s">
        <v>132</v>
      </c>
      <c r="B2" t="s">
        <v>133</v>
      </c>
    </row>
    <row r="3" spans="1:2" x14ac:dyDescent="0.25">
      <c r="A3" s="7" t="s">
        <v>64</v>
      </c>
      <c r="B3" t="s">
        <v>134</v>
      </c>
    </row>
    <row r="4" spans="1:2" x14ac:dyDescent="0.25">
      <c r="A4" t="s">
        <v>130</v>
      </c>
      <c r="B4" t="s">
        <v>135</v>
      </c>
    </row>
    <row r="5" spans="1:2" s="65" customFormat="1" x14ac:dyDescent="0.25">
      <c r="A5" s="65" t="s">
        <v>213</v>
      </c>
      <c r="B5" s="65" t="s">
        <v>214</v>
      </c>
    </row>
    <row r="6" spans="1:2" x14ac:dyDescent="0.25">
      <c r="A6" t="s">
        <v>65</v>
      </c>
      <c r="B6" t="s">
        <v>66</v>
      </c>
    </row>
    <row r="7" spans="1:2" x14ac:dyDescent="0.25">
      <c r="A7" t="s">
        <v>67</v>
      </c>
      <c r="B7" t="s">
        <v>68</v>
      </c>
    </row>
    <row r="8" spans="1:2" x14ac:dyDescent="0.25">
      <c r="A8" t="s">
        <v>69</v>
      </c>
      <c r="B8" t="s">
        <v>70</v>
      </c>
    </row>
    <row r="9" spans="1:2" x14ac:dyDescent="0.25">
      <c r="A9" t="s">
        <v>71</v>
      </c>
      <c r="B9" t="s">
        <v>12</v>
      </c>
    </row>
    <row r="10" spans="1:2" x14ac:dyDescent="0.25">
      <c r="A10" s="21" t="s">
        <v>117</v>
      </c>
      <c r="B10" s="21" t="s">
        <v>118</v>
      </c>
    </row>
    <row r="11" spans="1:2" x14ac:dyDescent="0.25">
      <c r="A11" t="s">
        <v>72</v>
      </c>
      <c r="B11" t="s">
        <v>105</v>
      </c>
    </row>
    <row r="12" spans="1:2" x14ac:dyDescent="0.25">
      <c r="A12" t="s">
        <v>73</v>
      </c>
      <c r="B12" t="s">
        <v>74</v>
      </c>
    </row>
    <row r="13" spans="1:2" x14ac:dyDescent="0.25">
      <c r="A13" t="s">
        <v>124</v>
      </c>
      <c r="B13" t="s">
        <v>125</v>
      </c>
    </row>
    <row r="14" spans="1:2" x14ac:dyDescent="0.25">
      <c r="A14" s="14" t="s">
        <v>101</v>
      </c>
      <c r="B14" s="14" t="s">
        <v>102</v>
      </c>
    </row>
    <row r="15" spans="1:2" x14ac:dyDescent="0.25">
      <c r="A15" t="s">
        <v>75</v>
      </c>
      <c r="B15" t="s">
        <v>76</v>
      </c>
    </row>
    <row r="16" spans="1:2" x14ac:dyDescent="0.25">
      <c r="A16" t="s">
        <v>77</v>
      </c>
      <c r="B16" t="s">
        <v>126</v>
      </c>
    </row>
    <row r="17" spans="1:2" x14ac:dyDescent="0.25">
      <c r="A17" t="s">
        <v>11</v>
      </c>
      <c r="B17" t="s">
        <v>78</v>
      </c>
    </row>
    <row r="18" spans="1:2" x14ac:dyDescent="0.25">
      <c r="A18" t="s">
        <v>10</v>
      </c>
      <c r="B18" t="s">
        <v>79</v>
      </c>
    </row>
    <row r="19" spans="1:2" x14ac:dyDescent="0.25">
      <c r="A19" t="s">
        <v>80</v>
      </c>
      <c r="B19" t="s">
        <v>81</v>
      </c>
    </row>
    <row r="20" spans="1:2" x14ac:dyDescent="0.25">
      <c r="A20" t="s">
        <v>82</v>
      </c>
      <c r="B20" t="s">
        <v>83</v>
      </c>
    </row>
    <row r="21" spans="1:2" x14ac:dyDescent="0.25">
      <c r="A21" s="21" t="s">
        <v>121</v>
      </c>
      <c r="B21" s="21" t="s">
        <v>120</v>
      </c>
    </row>
    <row r="22" spans="1:2" x14ac:dyDescent="0.25">
      <c r="A22" t="s">
        <v>84</v>
      </c>
      <c r="B22" t="s">
        <v>122</v>
      </c>
    </row>
    <row r="23" spans="1:2" x14ac:dyDescent="0.25">
      <c r="A23" s="21" t="s">
        <v>103</v>
      </c>
      <c r="B23" s="21" t="s">
        <v>104</v>
      </c>
    </row>
    <row r="24" spans="1:2" x14ac:dyDescent="0.25">
      <c r="A24" t="s">
        <v>85</v>
      </c>
      <c r="B24" t="s">
        <v>86</v>
      </c>
    </row>
    <row r="25" spans="1:2" x14ac:dyDescent="0.25">
      <c r="A25" t="s">
        <v>87</v>
      </c>
      <c r="B25" t="s">
        <v>88</v>
      </c>
    </row>
    <row r="26" spans="1:2" x14ac:dyDescent="0.25">
      <c r="A26" t="s">
        <v>206</v>
      </c>
      <c r="B26" t="s">
        <v>89</v>
      </c>
    </row>
    <row r="27" spans="1:2" s="65" customFormat="1" x14ac:dyDescent="0.25">
      <c r="A27" s="65" t="s">
        <v>207</v>
      </c>
      <c r="B27" s="65" t="s">
        <v>209</v>
      </c>
    </row>
    <row r="28" spans="1:2" s="65" customFormat="1" x14ac:dyDescent="0.25">
      <c r="A28" s="65" t="s">
        <v>208</v>
      </c>
      <c r="B28" s="65" t="s">
        <v>210</v>
      </c>
    </row>
    <row r="29" spans="1:2" s="65" customFormat="1" x14ac:dyDescent="0.25">
      <c r="A29" s="65" t="s">
        <v>212</v>
      </c>
      <c r="B29" s="65" t="s">
        <v>211</v>
      </c>
    </row>
    <row r="30" spans="1:2" x14ac:dyDescent="0.25">
      <c r="A30" t="s">
        <v>128</v>
      </c>
      <c r="B30" t="s">
        <v>129</v>
      </c>
    </row>
    <row r="31" spans="1:2" x14ac:dyDescent="0.25">
      <c r="A31" t="s">
        <v>90</v>
      </c>
      <c r="B31" t="s">
        <v>91</v>
      </c>
    </row>
    <row r="32" spans="1:2" x14ac:dyDescent="0.25">
      <c r="A32" t="s">
        <v>205</v>
      </c>
      <c r="B32" t="s">
        <v>123</v>
      </c>
    </row>
    <row r="33" spans="1:2" x14ac:dyDescent="0.25">
      <c r="A33" t="s">
        <v>96</v>
      </c>
      <c r="B33" t="s">
        <v>97</v>
      </c>
    </row>
    <row r="34" spans="1:2" x14ac:dyDescent="0.25">
      <c r="A34" s="23" t="s">
        <v>203</v>
      </c>
      <c r="B34" s="23" t="s">
        <v>156</v>
      </c>
    </row>
    <row r="35" spans="1:2" x14ac:dyDescent="0.25">
      <c r="A35" t="s">
        <v>92</v>
      </c>
      <c r="B35" t="s">
        <v>93</v>
      </c>
    </row>
    <row r="36" spans="1:2" x14ac:dyDescent="0.25">
      <c r="A36" t="s">
        <v>204</v>
      </c>
      <c r="B36" t="s">
        <v>127</v>
      </c>
    </row>
    <row r="37" spans="1:2" x14ac:dyDescent="0.25">
      <c r="A37" t="s">
        <v>94</v>
      </c>
      <c r="B37" t="s">
        <v>95</v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3.2" x14ac:dyDescent="0.25"/>
  <cols>
    <col min="1" max="1" width="16.44140625" bestFit="1" customWidth="1"/>
  </cols>
  <sheetData>
    <row r="1" spans="1:1" x14ac:dyDescent="0.25">
      <c r="A1" t="s">
        <v>98</v>
      </c>
    </row>
    <row r="2" spans="1:1" x14ac:dyDescent="0.25">
      <c r="A2" s="17">
        <v>44181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3.2" x14ac:dyDescent="0.25"/>
  <cols>
    <col min="1" max="1" width="13.44140625" bestFit="1" customWidth="1"/>
    <col min="2" max="2" width="13.6640625" bestFit="1" customWidth="1"/>
  </cols>
  <sheetData>
    <row r="1" spans="1:3" x14ac:dyDescent="0.25">
      <c r="A1" t="e">
        <f>#REF!</f>
        <v>#REF!</v>
      </c>
      <c r="B1" t="e">
        <f>#REF!</f>
        <v>#REF!</v>
      </c>
      <c r="C1" t="e">
        <f>#REF!</f>
        <v>#REF!</v>
      </c>
    </row>
    <row r="2" spans="1:3" x14ac:dyDescent="0.25">
      <c r="A2" t="e">
        <f>#REF!</f>
        <v>#REF!</v>
      </c>
      <c r="B2" t="e">
        <f>#REF!</f>
        <v>#REF!</v>
      </c>
      <c r="C2" t="e">
        <f>#REF!</f>
        <v>#REF!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Liste de cubage</vt:lpstr>
      <vt:lpstr>Lots</vt:lpstr>
      <vt:lpstr>formulaire d'offres</vt:lpstr>
      <vt:lpstr>Garde</vt:lpstr>
      <vt:lpstr>Abreviation essences</vt:lpstr>
      <vt:lpstr>DateVente</vt:lpstr>
      <vt:lpstr>export geonis</vt:lpstr>
      <vt:lpstr>'Liste de cubage'!Impression_des_titres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zffdpd</dc:creator>
  <cp:lastModifiedBy>Didier Pichard</cp:lastModifiedBy>
  <cp:lastPrinted>2019-03-19T18:35:15Z</cp:lastPrinted>
  <dcterms:created xsi:type="dcterms:W3CDTF">2007-01-18T12:39:12Z</dcterms:created>
  <dcterms:modified xsi:type="dcterms:W3CDTF">2020-11-27T11:03:37Z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-1989067870</vt:i4>
  </property>
  <property fmtid="{D5CDD505-2E9C-101B-9397-08002B2CF9AE}" pid="3" name="_EmailSubject">
    <vt:lpwstr/>
  </property>
  <property fmtid="{D5CDD505-2E9C-101B-9397-08002B2CF9AE}" pid="4" name="_AuthorEmail">
    <vt:lpwstr>philippe.magnenat@lausanne.ch</vt:lpwstr>
  </property>
  <property fmtid="{D5CDD505-2E9C-101B-9397-08002B2CF9AE}" pid="5" name="_AuthorEmailDisplayName">
    <vt:lpwstr>Magnenat Philippe</vt:lpwstr>
  </property>
  <property fmtid="{D5CDD505-2E9C-101B-9397-08002B2CF9AE}" pid="6" name="_ReviewingToolsShownOnce">
    <vt:lpwstr/>
  </property>
</Properties>
</file>